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I:\abt2a\Ressourcen\Stundenberech_Excel\2024'25\Bed\"/>
    </mc:Choice>
  </mc:AlternateContent>
  <bookViews>
    <workbookView xWindow="17130" yWindow="660" windowWidth="18450" windowHeight="19020" firstSheet="1" activeTab="1"/>
  </bookViews>
  <sheets>
    <sheet name="CI" sheetId="10" state="veryHidden" r:id="rId1"/>
    <sheet name="BasisS" sheetId="4" r:id="rId2"/>
    <sheet name="Konti_ASO" sheetId="1" r:id="rId3"/>
    <sheet name="GTS" sheetId="15" r:id="rId4"/>
    <sheet name="Assistenz" sheetId="6" r:id="rId5"/>
    <sheet name="Religion" sheetId="7" r:id="rId6"/>
    <sheet name="Erstsprache" sheetId="16" r:id="rId7"/>
    <sheet name="Lehrpersonen" sheetId="11" r:id="rId8"/>
    <sheet name="LP_intern" sheetId="12" state="veryHidden" r:id="rId9"/>
    <sheet name="Bedarf" sheetId="14" r:id="rId10"/>
    <sheet name="Beschreib" sheetId="8" state="veryHidden" r:id="rId11"/>
  </sheets>
  <definedNames>
    <definedName name="_xlnm._FilterDatabase" localSheetId="4" hidden="1">Assistenz!$D$9:$E$57</definedName>
    <definedName name="_xlnm._FilterDatabase" localSheetId="0" hidden="1">CI!$A$2:$O$2</definedName>
    <definedName name="_xlnm.Print_Area" localSheetId="4">Assistenz!$A:$H</definedName>
    <definedName name="_xlnm.Print_Area" localSheetId="1">BasisS!$A:$M</definedName>
    <definedName name="_xlnm.Print_Area" localSheetId="9">Bedarf!$A$1:$J$100</definedName>
    <definedName name="_xlnm.Print_Area" localSheetId="0">CI!$B$1:$G$2</definedName>
    <definedName name="_xlnm.Print_Area" localSheetId="3">GTS!$A$1:$AF$46</definedName>
    <definedName name="_xlnm.Print_Area" localSheetId="2">Konti_ASO!$B:$J</definedName>
    <definedName name="_xlnm.Print_Area" localSheetId="7">Lehrpersonen!$A$1:$Q$85</definedName>
    <definedName name="_xlnm.Print_Area" localSheetId="8">LP_intern!$A$1:$O$95</definedName>
    <definedName name="_xlnm.Print_Area" localSheetId="5">Religion!$A$1:$J$41</definedName>
    <definedName name="_xlnm.Print_Titles" localSheetId="2">Konti_ASO!$7:$8</definedName>
    <definedName name="_xlnm.Print_Titles" localSheetId="7">Lehrpersonen!$4:$4</definedName>
    <definedName name="_xlnm.Print_Titles" localSheetId="8">LP_intern!$1:$4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64" i="6" l="1"/>
  <c r="G63" i="6"/>
  <c r="G62" i="6"/>
  <c r="D59" i="6"/>
  <c r="E60" i="6"/>
  <c r="O93" i="12" l="1"/>
  <c r="A3" i="14" l="1"/>
  <c r="G85" i="11" l="1"/>
  <c r="F18" i="7" l="1"/>
  <c r="F19" i="7"/>
  <c r="F20" i="7"/>
  <c r="F21" i="7"/>
  <c r="F22" i="7"/>
  <c r="F23" i="7"/>
  <c r="F24" i="7"/>
  <c r="F25" i="7"/>
  <c r="F26" i="7"/>
  <c r="F27" i="7"/>
  <c r="F28" i="7"/>
  <c r="F29" i="7"/>
  <c r="F30" i="7"/>
  <c r="F31" i="7"/>
  <c r="H18" i="7"/>
  <c r="H19" i="7"/>
  <c r="H20" i="7"/>
  <c r="H21" i="7"/>
  <c r="H22" i="7"/>
  <c r="H23" i="7"/>
  <c r="H24" i="7"/>
  <c r="H25" i="7"/>
  <c r="H26" i="7"/>
  <c r="H27" i="7"/>
  <c r="H28" i="7"/>
  <c r="H29" i="7"/>
  <c r="H30" i="7"/>
  <c r="H31" i="7"/>
  <c r="C5" i="16" l="1"/>
  <c r="C20" i="16"/>
  <c r="C26" i="16"/>
  <c r="J2" i="16"/>
  <c r="C19" i="16"/>
  <c r="K31" i="15" l="1"/>
  <c r="H31" i="15"/>
  <c r="J1" i="14" l="1"/>
  <c r="R2" i="12" l="1"/>
  <c r="P19" i="10" l="1"/>
  <c r="P12" i="10"/>
  <c r="P8" i="10"/>
  <c r="P7" i="10"/>
  <c r="P6" i="10"/>
  <c r="P5" i="10"/>
  <c r="P4" i="10"/>
  <c r="E3" i="1" l="1"/>
  <c r="H45" i="1" l="1"/>
  <c r="S1" i="1"/>
  <c r="S1" i="4"/>
  <c r="AF1" i="15"/>
  <c r="AS45" i="15"/>
  <c r="AS40" i="15"/>
  <c r="AR40" i="15"/>
  <c r="AQ40" i="15"/>
  <c r="AP40" i="15"/>
  <c r="AO40" i="15"/>
  <c r="AN40" i="15"/>
  <c r="AM40" i="15"/>
  <c r="AL40" i="15"/>
  <c r="AK40" i="15"/>
  <c r="AJ40" i="15"/>
  <c r="AS39" i="15"/>
  <c r="AR39" i="15"/>
  <c r="AQ39" i="15"/>
  <c r="AP39" i="15"/>
  <c r="AO39" i="15"/>
  <c r="AN39" i="15"/>
  <c r="AM39" i="15"/>
  <c r="AL39" i="15"/>
  <c r="AK39" i="15"/>
  <c r="AJ39" i="15"/>
  <c r="AS38" i="15"/>
  <c r="AR38" i="15"/>
  <c r="AQ38" i="15"/>
  <c r="AP38" i="15"/>
  <c r="AO38" i="15"/>
  <c r="AN38" i="15"/>
  <c r="AM38" i="15"/>
  <c r="AL38" i="15"/>
  <c r="AK38" i="15"/>
  <c r="AJ38" i="15"/>
  <c r="AS37" i="15"/>
  <c r="AR37" i="15"/>
  <c r="AQ37" i="15"/>
  <c r="AP37" i="15"/>
  <c r="AO37" i="15"/>
  <c r="AN37" i="15"/>
  <c r="AM37" i="15"/>
  <c r="AL37" i="15"/>
  <c r="AK37" i="15"/>
  <c r="AJ37" i="15"/>
  <c r="AS36" i="15"/>
  <c r="AR36" i="15"/>
  <c r="AQ36" i="15"/>
  <c r="AP36" i="15"/>
  <c r="AO36" i="15"/>
  <c r="AN36" i="15"/>
  <c r="AM36" i="15"/>
  <c r="AL36" i="15"/>
  <c r="AK36" i="15"/>
  <c r="AJ36" i="15"/>
  <c r="AS35" i="15"/>
  <c r="AR35" i="15"/>
  <c r="AQ35" i="15"/>
  <c r="AP35" i="15"/>
  <c r="AO35" i="15"/>
  <c r="AN35" i="15"/>
  <c r="AM35" i="15"/>
  <c r="AL35" i="15"/>
  <c r="AK35" i="15"/>
  <c r="AJ35" i="15"/>
  <c r="AS34" i="15"/>
  <c r="AR34" i="15"/>
  <c r="AQ34" i="15"/>
  <c r="AP34" i="15"/>
  <c r="AO34" i="15"/>
  <c r="AN34" i="15"/>
  <c r="AM34" i="15"/>
  <c r="AK34" i="15"/>
  <c r="AS33" i="15"/>
  <c r="AR33" i="15"/>
  <c r="AQ33" i="15"/>
  <c r="AP33" i="15"/>
  <c r="AO33" i="15"/>
  <c r="AN33" i="15"/>
  <c r="AM33" i="15"/>
  <c r="AL33" i="15"/>
  <c r="AK33" i="15"/>
  <c r="AS32" i="15"/>
  <c r="AR32" i="15"/>
  <c r="AQ32" i="15"/>
  <c r="AP32" i="15"/>
  <c r="AO32" i="15"/>
  <c r="AN32" i="15"/>
  <c r="AM32" i="15"/>
  <c r="AK32" i="15"/>
  <c r="AS31" i="15"/>
  <c r="AR31" i="15"/>
  <c r="AR29" i="15" s="1"/>
  <c r="AQ31" i="15"/>
  <c r="AP31" i="15"/>
  <c r="AO31" i="15"/>
  <c r="AN31" i="15"/>
  <c r="AN29" i="15" s="1"/>
  <c r="AM31" i="15"/>
  <c r="AK31" i="15"/>
  <c r="AK29" i="15" s="1"/>
  <c r="A40" i="15"/>
  <c r="I31" i="15"/>
  <c r="AP29" i="15"/>
  <c r="AD28" i="15"/>
  <c r="AD25" i="15"/>
  <c r="AC25" i="15"/>
  <c r="AD26" i="15" s="1"/>
  <c r="X25" i="15"/>
  <c r="W25" i="15"/>
  <c r="X26" i="15" s="1"/>
  <c r="R25" i="15"/>
  <c r="Q25" i="15"/>
  <c r="R26" i="15" s="1"/>
  <c r="L25" i="15"/>
  <c r="AK25" i="15" s="1"/>
  <c r="K25" i="15"/>
  <c r="F25" i="15"/>
  <c r="E25" i="15"/>
  <c r="BH23" i="15"/>
  <c r="BC23" i="15"/>
  <c r="BB23" i="15"/>
  <c r="AE23" i="15" s="1"/>
  <c r="BA23" i="15"/>
  <c r="AZ23" i="15"/>
  <c r="Y23" i="15" s="1"/>
  <c r="AY23" i="15"/>
  <c r="AX23" i="15"/>
  <c r="S23" i="15" s="1"/>
  <c r="AW23" i="15"/>
  <c r="AV23" i="15"/>
  <c r="M23" i="15" s="1"/>
  <c r="AU23" i="15"/>
  <c r="AT23" i="15"/>
  <c r="G23" i="15" s="1"/>
  <c r="AF23" i="15"/>
  <c r="BM23" i="15" s="1"/>
  <c r="Z23" i="15"/>
  <c r="BK23" i="15" s="1"/>
  <c r="T23" i="15"/>
  <c r="BI23" i="15" s="1"/>
  <c r="N23" i="15"/>
  <c r="BG23" i="15" s="1"/>
  <c r="H23" i="15"/>
  <c r="BE23" i="15" s="1"/>
  <c r="BM22" i="15"/>
  <c r="BI22" i="15"/>
  <c r="BE22" i="15"/>
  <c r="BC22" i="15"/>
  <c r="AF22" i="15" s="1"/>
  <c r="BB22" i="15"/>
  <c r="BA22" i="15"/>
  <c r="AZ22" i="15"/>
  <c r="AY22" i="15"/>
  <c r="T22" i="15" s="1"/>
  <c r="AX22" i="15"/>
  <c r="AW22" i="15"/>
  <c r="AV22" i="15"/>
  <c r="AU22" i="15"/>
  <c r="H22" i="15" s="1"/>
  <c r="AT22" i="15"/>
  <c r="AE22" i="15"/>
  <c r="BL22" i="15" s="1"/>
  <c r="Z22" i="15"/>
  <c r="BK22" i="15" s="1"/>
  <c r="Y22" i="15"/>
  <c r="BJ22" i="15" s="1"/>
  <c r="S22" i="15"/>
  <c r="BH22" i="15" s="1"/>
  <c r="N22" i="15"/>
  <c r="BG22" i="15" s="1"/>
  <c r="M22" i="15"/>
  <c r="BF22" i="15" s="1"/>
  <c r="G22" i="15"/>
  <c r="BD22" i="15" s="1"/>
  <c r="BM21" i="15"/>
  <c r="BI21" i="15"/>
  <c r="BE21" i="15"/>
  <c r="BC21" i="15"/>
  <c r="AF21" i="15" s="1"/>
  <c r="BB21" i="15"/>
  <c r="BA21" i="15"/>
  <c r="AZ21" i="15"/>
  <c r="AY21" i="15"/>
  <c r="T21" i="15" s="1"/>
  <c r="AX21" i="15"/>
  <c r="AW21" i="15"/>
  <c r="AV21" i="15"/>
  <c r="AU21" i="15"/>
  <c r="H21" i="15" s="1"/>
  <c r="AT21" i="15"/>
  <c r="AE21" i="15"/>
  <c r="BL21" i="15" s="1"/>
  <c r="Z21" i="15"/>
  <c r="BK21" i="15" s="1"/>
  <c r="Y21" i="15"/>
  <c r="BJ21" i="15" s="1"/>
  <c r="S21" i="15"/>
  <c r="BH21" i="15" s="1"/>
  <c r="N21" i="15"/>
  <c r="BG21" i="15" s="1"/>
  <c r="M21" i="15"/>
  <c r="BF21" i="15" s="1"/>
  <c r="G21" i="15"/>
  <c r="BD21" i="15" s="1"/>
  <c r="BM20" i="15"/>
  <c r="BI20" i="15"/>
  <c r="BE20" i="15"/>
  <c r="BC20" i="15"/>
  <c r="AF20" i="15" s="1"/>
  <c r="BB20" i="15"/>
  <c r="BA20" i="15"/>
  <c r="AZ20" i="15"/>
  <c r="AY20" i="15"/>
  <c r="T20" i="15" s="1"/>
  <c r="AX20" i="15"/>
  <c r="AW20" i="15"/>
  <c r="AV20" i="15"/>
  <c r="AU20" i="15"/>
  <c r="H20" i="15" s="1"/>
  <c r="AT20" i="15"/>
  <c r="AE20" i="15"/>
  <c r="BL20" i="15" s="1"/>
  <c r="Z20" i="15"/>
  <c r="BK20" i="15" s="1"/>
  <c r="Y20" i="15"/>
  <c r="BJ20" i="15" s="1"/>
  <c r="S20" i="15"/>
  <c r="BH20" i="15" s="1"/>
  <c r="N20" i="15"/>
  <c r="BG20" i="15" s="1"/>
  <c r="M20" i="15"/>
  <c r="BF20" i="15" s="1"/>
  <c r="G20" i="15"/>
  <c r="BD20" i="15" s="1"/>
  <c r="BM19" i="15"/>
  <c r="BI19" i="15"/>
  <c r="BE19" i="15"/>
  <c r="BC19" i="15"/>
  <c r="AF19" i="15" s="1"/>
  <c r="BB19" i="15"/>
  <c r="BA19" i="15"/>
  <c r="AZ19" i="15"/>
  <c r="AY19" i="15"/>
  <c r="T19" i="15" s="1"/>
  <c r="AX19" i="15"/>
  <c r="AW19" i="15"/>
  <c r="AV19" i="15"/>
  <c r="AU19" i="15"/>
  <c r="H19" i="15" s="1"/>
  <c r="AT19" i="15"/>
  <c r="AE19" i="15"/>
  <c r="BL19" i="15" s="1"/>
  <c r="Z19" i="15"/>
  <c r="BK19" i="15" s="1"/>
  <c r="Y19" i="15"/>
  <c r="BJ19" i="15" s="1"/>
  <c r="S19" i="15"/>
  <c r="BH19" i="15" s="1"/>
  <c r="N19" i="15"/>
  <c r="BG19" i="15" s="1"/>
  <c r="M19" i="15"/>
  <c r="BF19" i="15" s="1"/>
  <c r="G19" i="15"/>
  <c r="BD19" i="15" s="1"/>
  <c r="BM18" i="15"/>
  <c r="BI18" i="15"/>
  <c r="BE18" i="15"/>
  <c r="BC18" i="15"/>
  <c r="AF18" i="15" s="1"/>
  <c r="BB18" i="15"/>
  <c r="BA18" i="15"/>
  <c r="AZ18" i="15"/>
  <c r="AY18" i="15"/>
  <c r="T18" i="15" s="1"/>
  <c r="AX18" i="15"/>
  <c r="AW18" i="15"/>
  <c r="AV18" i="15"/>
  <c r="AU18" i="15"/>
  <c r="H18" i="15" s="1"/>
  <c r="AT18" i="15"/>
  <c r="AE18" i="15"/>
  <c r="BL18" i="15" s="1"/>
  <c r="Z18" i="15"/>
  <c r="BK18" i="15" s="1"/>
  <c r="Y18" i="15"/>
  <c r="BJ18" i="15" s="1"/>
  <c r="S18" i="15"/>
  <c r="BH18" i="15" s="1"/>
  <c r="N18" i="15"/>
  <c r="BG18" i="15" s="1"/>
  <c r="M18" i="15"/>
  <c r="BF18" i="15" s="1"/>
  <c r="G18" i="15"/>
  <c r="BD18" i="15" s="1"/>
  <c r="BM17" i="15"/>
  <c r="BI17" i="15"/>
  <c r="BE17" i="15"/>
  <c r="BC17" i="15"/>
  <c r="AF17" i="15" s="1"/>
  <c r="BB17" i="15"/>
  <c r="BA17" i="15"/>
  <c r="AZ17" i="15"/>
  <c r="AY17" i="15"/>
  <c r="T17" i="15" s="1"/>
  <c r="AX17" i="15"/>
  <c r="AW17" i="15"/>
  <c r="AV17" i="15"/>
  <c r="AU17" i="15"/>
  <c r="H17" i="15" s="1"/>
  <c r="AT17" i="15"/>
  <c r="G17" i="15" s="1"/>
  <c r="AE17" i="15"/>
  <c r="BL17" i="15" s="1"/>
  <c r="Z17" i="15"/>
  <c r="BK17" i="15" s="1"/>
  <c r="Y17" i="15"/>
  <c r="BJ17" i="15" s="1"/>
  <c r="S17" i="15"/>
  <c r="BH17" i="15" s="1"/>
  <c r="N17" i="15"/>
  <c r="BG17" i="15" s="1"/>
  <c r="M17" i="15"/>
  <c r="BF17" i="15" s="1"/>
  <c r="BM16" i="15"/>
  <c r="BI16" i="15"/>
  <c r="BE16" i="15"/>
  <c r="BC16" i="15"/>
  <c r="AF16" i="15" s="1"/>
  <c r="BB16" i="15"/>
  <c r="BA16" i="15"/>
  <c r="AZ16" i="15"/>
  <c r="AY16" i="15"/>
  <c r="T16" i="15" s="1"/>
  <c r="AX16" i="15"/>
  <c r="AW16" i="15"/>
  <c r="AV16" i="15"/>
  <c r="AU16" i="15"/>
  <c r="H16" i="15" s="1"/>
  <c r="AT16" i="15"/>
  <c r="G16" i="15" s="1"/>
  <c r="AE16" i="15"/>
  <c r="BL16" i="15" s="1"/>
  <c r="Z16" i="15"/>
  <c r="BK16" i="15" s="1"/>
  <c r="Y16" i="15"/>
  <c r="BJ16" i="15" s="1"/>
  <c r="S16" i="15"/>
  <c r="BH16" i="15" s="1"/>
  <c r="N16" i="15"/>
  <c r="BG16" i="15" s="1"/>
  <c r="M16" i="15"/>
  <c r="BF16" i="15" s="1"/>
  <c r="BC15" i="15"/>
  <c r="BB15" i="15"/>
  <c r="AE15" i="15" s="1"/>
  <c r="BA15" i="15"/>
  <c r="AZ15" i="15"/>
  <c r="AY15" i="15"/>
  <c r="AX15" i="15"/>
  <c r="S15" i="15" s="1"/>
  <c r="AW15" i="15"/>
  <c r="AV15" i="15"/>
  <c r="AU15" i="15"/>
  <c r="AT15" i="15"/>
  <c r="G15" i="15" s="1"/>
  <c r="AJ32" i="15" s="1"/>
  <c r="AF15" i="15"/>
  <c r="BM15" i="15" s="1"/>
  <c r="Z15" i="15"/>
  <c r="BK15" i="15" s="1"/>
  <c r="Y15" i="15"/>
  <c r="BJ15" i="15" s="1"/>
  <c r="T15" i="15"/>
  <c r="BI15" i="15" s="1"/>
  <c r="N15" i="15"/>
  <c r="BG15" i="15" s="1"/>
  <c r="M15" i="15"/>
  <c r="BF15" i="15" s="1"/>
  <c r="H15" i="15"/>
  <c r="BE15" i="15" s="1"/>
  <c r="BC14" i="15"/>
  <c r="BB14" i="15"/>
  <c r="AE14" i="15" s="1"/>
  <c r="BA14" i="15"/>
  <c r="AZ14" i="15"/>
  <c r="AY14" i="15"/>
  <c r="AX14" i="15"/>
  <c r="S14" i="15" s="1"/>
  <c r="AW14" i="15"/>
  <c r="AV14" i="15"/>
  <c r="AU14" i="15"/>
  <c r="AT26" i="15" s="1"/>
  <c r="AT14" i="15"/>
  <c r="AF14" i="15"/>
  <c r="Z14" i="15"/>
  <c r="Y14" i="15"/>
  <c r="T14" i="15"/>
  <c r="N14" i="15"/>
  <c r="M14" i="15"/>
  <c r="AL31" i="15" s="1"/>
  <c r="H14" i="15"/>
  <c r="B14" i="15"/>
  <c r="A15" i="15" s="1"/>
  <c r="AO8" i="15"/>
  <c r="AO11" i="15" s="1"/>
  <c r="C6" i="15"/>
  <c r="AP7" i="15" s="1"/>
  <c r="N5" i="15"/>
  <c r="AO3" i="15"/>
  <c r="AM29" i="15" l="1"/>
  <c r="AQ29" i="15"/>
  <c r="Y26" i="15" s="1"/>
  <c r="AS29" i="15"/>
  <c r="AE26" i="15" s="1"/>
  <c r="AT25" i="15"/>
  <c r="D40" i="15"/>
  <c r="BD28" i="15"/>
  <c r="G31" i="15"/>
  <c r="L31" i="15"/>
  <c r="AL32" i="15"/>
  <c r="AL34" i="15"/>
  <c r="BD17" i="15"/>
  <c r="AJ34" i="15"/>
  <c r="BD16" i="15"/>
  <c r="AJ33" i="15"/>
  <c r="S5" i="15"/>
  <c r="AQ28" i="15"/>
  <c r="B15" i="15"/>
  <c r="BD15" i="15"/>
  <c r="BH15" i="15"/>
  <c r="BL15" i="15"/>
  <c r="S24" i="15"/>
  <c r="AN43" i="15"/>
  <c r="S25" i="15"/>
  <c r="BH14" i="15"/>
  <c r="BH25" i="15" s="1"/>
  <c r="AR43" i="15"/>
  <c r="AE25" i="15"/>
  <c r="AE24" i="15"/>
  <c r="BL14" i="15"/>
  <c r="AO7" i="15"/>
  <c r="AO10" i="15"/>
  <c r="AK44" i="15"/>
  <c r="H25" i="15"/>
  <c r="AL43" i="15"/>
  <c r="M25" i="15"/>
  <c r="M24" i="15"/>
  <c r="AO44" i="15"/>
  <c r="T25" i="15"/>
  <c r="AP43" i="15"/>
  <c r="Y25" i="15"/>
  <c r="Y24" i="15"/>
  <c r="AS44" i="15"/>
  <c r="AF25" i="15"/>
  <c r="BF14" i="15"/>
  <c r="BJ14" i="15"/>
  <c r="Z25" i="15"/>
  <c r="AO29" i="15"/>
  <c r="S26" i="15" s="1"/>
  <c r="AO42" i="15"/>
  <c r="AS42" i="15"/>
  <c r="AM44" i="15"/>
  <c r="AO9" i="15"/>
  <c r="C14" i="15"/>
  <c r="D14" i="15" s="1"/>
  <c r="G14" i="15"/>
  <c r="AJ31" i="15" s="1"/>
  <c r="N25" i="15"/>
  <c r="AQ44" i="15"/>
  <c r="BE14" i="15"/>
  <c r="BG14" i="15"/>
  <c r="BG25" i="15" s="1"/>
  <c r="BI14" i="15"/>
  <c r="BI25" i="15" s="1"/>
  <c r="BK14" i="15"/>
  <c r="BK25" i="15" s="1"/>
  <c r="BM14" i="15"/>
  <c r="BM25" i="15" s="1"/>
  <c r="BF23" i="15"/>
  <c r="BJ23" i="15"/>
  <c r="BD23" i="15"/>
  <c r="BL23" i="15"/>
  <c r="AK42" i="15"/>
  <c r="F26" i="15"/>
  <c r="AJ25" i="15"/>
  <c r="L26" i="15"/>
  <c r="AO28" i="15"/>
  <c r="AS28" i="15"/>
  <c r="E41" i="15"/>
  <c r="C41" i="15"/>
  <c r="H40" i="15"/>
  <c r="AM42" i="15"/>
  <c r="AQ42" i="15"/>
  <c r="AI27" i="15" l="1"/>
  <c r="AL29" i="15"/>
  <c r="M26" i="15" s="1"/>
  <c r="AJ29" i="15"/>
  <c r="AK26" i="15"/>
  <c r="BE25" i="15"/>
  <c r="BD27" i="15"/>
  <c r="AS14" i="15"/>
  <c r="AQ14" i="15"/>
  <c r="AO14" i="15"/>
  <c r="AM14" i="15"/>
  <c r="AK14" i="15"/>
  <c r="BN14" i="15"/>
  <c r="AR14" i="15"/>
  <c r="AP14" i="15"/>
  <c r="AN14" i="15"/>
  <c r="AL14" i="15"/>
  <c r="AJ14" i="15"/>
  <c r="BF25" i="15"/>
  <c r="AM45" i="15"/>
  <c r="S7" i="15"/>
  <c r="Q7" i="15"/>
  <c r="T6" i="15"/>
  <c r="R6" i="15"/>
  <c r="P6" i="15"/>
  <c r="T7" i="15"/>
  <c r="R7" i="15"/>
  <c r="V6" i="15"/>
  <c r="S6" i="15"/>
  <c r="Q6" i="15"/>
  <c r="AG14" i="15"/>
  <c r="A16" i="15"/>
  <c r="C15" i="15"/>
  <c r="D15" i="15" s="1"/>
  <c r="AJ42" i="15"/>
  <c r="AI42" i="15" s="1"/>
  <c r="AJ43" i="15"/>
  <c r="AK45" i="15" s="1"/>
  <c r="G25" i="15"/>
  <c r="I14" i="15"/>
  <c r="G24" i="15"/>
  <c r="BD14" i="15"/>
  <c r="BJ25" i="15"/>
  <c r="AA14" i="15"/>
  <c r="O14" i="15"/>
  <c r="AM25" i="15"/>
  <c r="BL25" i="15"/>
  <c r="U14" i="15"/>
  <c r="AM28" i="15" l="1"/>
  <c r="AO45" i="15"/>
  <c r="AQ45" i="15" s="1"/>
  <c r="G26" i="15"/>
  <c r="AL26" i="15" s="1"/>
  <c r="K27" i="15" s="1"/>
  <c r="AK28" i="15"/>
  <c r="AL27" i="15" s="1"/>
  <c r="AN7" i="15" s="1"/>
  <c r="BD26" i="15"/>
  <c r="BD29" i="15" s="1"/>
  <c r="BD25" i="15"/>
  <c r="B16" i="15"/>
  <c r="AR45" i="15"/>
  <c r="AS15" i="15"/>
  <c r="AQ15" i="15"/>
  <c r="AO15" i="15"/>
  <c r="AM15" i="15"/>
  <c r="AK15" i="15"/>
  <c r="BN15" i="15"/>
  <c r="AR15" i="15"/>
  <c r="AP15" i="15"/>
  <c r="AN15" i="15"/>
  <c r="AL15" i="15"/>
  <c r="AJ15" i="15"/>
  <c r="I15" i="15"/>
  <c r="U15" i="15"/>
  <c r="AG15" i="15"/>
  <c r="AA15" i="15"/>
  <c r="O15" i="15"/>
  <c r="D28" i="15"/>
  <c r="AK27" i="15"/>
  <c r="A17" i="15" l="1"/>
  <c r="C16" i="15"/>
  <c r="D16" i="15" s="1"/>
  <c r="BD31" i="15"/>
  <c r="AC40" i="15" s="1"/>
  <c r="BD30" i="15"/>
  <c r="S27" i="15" s="1"/>
  <c r="D17" i="15" l="1"/>
  <c r="B17" i="15"/>
  <c r="AF43" i="15"/>
  <c r="AB40" i="15"/>
  <c r="AF41" i="15"/>
  <c r="BN16" i="15"/>
  <c r="AR16" i="15"/>
  <c r="AP16" i="15"/>
  <c r="AN16" i="15"/>
  <c r="AL16" i="15"/>
  <c r="AJ16" i="15"/>
  <c r="AS16" i="15"/>
  <c r="AO16" i="15"/>
  <c r="AK16" i="15"/>
  <c r="AQ16" i="15"/>
  <c r="AM16" i="15"/>
  <c r="AG16" i="15"/>
  <c r="U16" i="15"/>
  <c r="I16" i="15"/>
  <c r="AA16" i="15"/>
  <c r="O16" i="15"/>
  <c r="A18" i="15" l="1"/>
  <c r="C17" i="15"/>
  <c r="D18" i="15" l="1"/>
  <c r="B18" i="15"/>
  <c r="BN17" i="15"/>
  <c r="AR17" i="15"/>
  <c r="AP17" i="15"/>
  <c r="AN17" i="15"/>
  <c r="AL17" i="15"/>
  <c r="AJ17" i="15"/>
  <c r="AS17" i="15"/>
  <c r="AO17" i="15"/>
  <c r="AK17" i="15"/>
  <c r="AQ17" i="15"/>
  <c r="AM17" i="15"/>
  <c r="AG17" i="15"/>
  <c r="U17" i="15"/>
  <c r="I17" i="15"/>
  <c r="AA17" i="15"/>
  <c r="O17" i="15"/>
  <c r="A19" i="15" l="1"/>
  <c r="C18" i="15"/>
  <c r="BN18" i="15" l="1"/>
  <c r="AR18" i="15"/>
  <c r="AP18" i="15"/>
  <c r="AN18" i="15"/>
  <c r="AL18" i="15"/>
  <c r="AJ18" i="15"/>
  <c r="AS18" i="15"/>
  <c r="AO18" i="15"/>
  <c r="AK18" i="15"/>
  <c r="AQ18" i="15"/>
  <c r="AM18" i="15"/>
  <c r="AG18" i="15"/>
  <c r="U18" i="15"/>
  <c r="I18" i="15"/>
  <c r="AA18" i="15"/>
  <c r="O18" i="15"/>
  <c r="D19" i="15"/>
  <c r="B19" i="15"/>
  <c r="A20" i="15" l="1"/>
  <c r="C19" i="15"/>
  <c r="BN19" i="15" l="1"/>
  <c r="AR19" i="15"/>
  <c r="AP19" i="15"/>
  <c r="AN19" i="15"/>
  <c r="AL19" i="15"/>
  <c r="AJ19" i="15"/>
  <c r="AS19" i="15"/>
  <c r="AO19" i="15"/>
  <c r="AK19" i="15"/>
  <c r="AQ19" i="15"/>
  <c r="AM19" i="15"/>
  <c r="AG19" i="15"/>
  <c r="U19" i="15"/>
  <c r="I19" i="15"/>
  <c r="AA19" i="15"/>
  <c r="O19" i="15"/>
  <c r="D20" i="15"/>
  <c r="B20" i="15"/>
  <c r="A21" i="15" l="1"/>
  <c r="C20" i="15"/>
  <c r="BN20" i="15" l="1"/>
  <c r="AR20" i="15"/>
  <c r="AP20" i="15"/>
  <c r="AN20" i="15"/>
  <c r="AL20" i="15"/>
  <c r="AJ20" i="15"/>
  <c r="AS20" i="15"/>
  <c r="AO20" i="15"/>
  <c r="AK20" i="15"/>
  <c r="AQ20" i="15"/>
  <c r="AM20" i="15"/>
  <c r="AG20" i="15"/>
  <c r="U20" i="15"/>
  <c r="I20" i="15"/>
  <c r="AA20" i="15"/>
  <c r="O20" i="15"/>
  <c r="D21" i="15"/>
  <c r="B21" i="15"/>
  <c r="A22" i="15" l="1"/>
  <c r="C21" i="15"/>
  <c r="BN21" i="15" l="1"/>
  <c r="AR21" i="15"/>
  <c r="AP21" i="15"/>
  <c r="AN21" i="15"/>
  <c r="AL21" i="15"/>
  <c r="AJ21" i="15"/>
  <c r="AS21" i="15"/>
  <c r="AO21" i="15"/>
  <c r="AK21" i="15"/>
  <c r="AQ21" i="15"/>
  <c r="AM21" i="15"/>
  <c r="AG21" i="15"/>
  <c r="U21" i="15"/>
  <c r="I21" i="15"/>
  <c r="AA21" i="15"/>
  <c r="O21" i="15"/>
  <c r="D22" i="15"/>
  <c r="B22" i="15"/>
  <c r="A23" i="15" l="1"/>
  <c r="C22" i="15"/>
  <c r="BN22" i="15" l="1"/>
  <c r="AR22" i="15"/>
  <c r="AP22" i="15"/>
  <c r="AN22" i="15"/>
  <c r="AL22" i="15"/>
  <c r="AJ22" i="15"/>
  <c r="AS22" i="15"/>
  <c r="AO22" i="15"/>
  <c r="AK22" i="15"/>
  <c r="AQ22" i="15"/>
  <c r="AM22" i="15"/>
  <c r="AG22" i="15"/>
  <c r="U22" i="15"/>
  <c r="I22" i="15"/>
  <c r="AA22" i="15"/>
  <c r="O22" i="15"/>
  <c r="D23" i="15"/>
  <c r="B23" i="15"/>
  <c r="C23" i="15" s="1"/>
  <c r="AS23" i="15" l="1"/>
  <c r="AQ23" i="15"/>
  <c r="AO23" i="15"/>
  <c r="AM23" i="15"/>
  <c r="AK23" i="15"/>
  <c r="BN23" i="15"/>
  <c r="BN25" i="15" s="1"/>
  <c r="N27" i="15" s="1"/>
  <c r="AR23" i="15"/>
  <c r="AN23" i="15"/>
  <c r="AJ23" i="15"/>
  <c r="AL23" i="15"/>
  <c r="AP23" i="15"/>
  <c r="I23" i="15"/>
  <c r="I25" i="15" s="1"/>
  <c r="O23" i="15"/>
  <c r="O25" i="15" s="1"/>
  <c r="AG23" i="15"/>
  <c r="AG25" i="15" s="1"/>
  <c r="U23" i="15"/>
  <c r="U25" i="15" s="1"/>
  <c r="AA23" i="15"/>
  <c r="AA25" i="15" s="1"/>
  <c r="AL25" i="15" l="1"/>
  <c r="AN25" i="15" l="1"/>
  <c r="S28" i="15" l="1"/>
  <c r="L27" i="15"/>
  <c r="AO25" i="15"/>
  <c r="A28" i="15" l="1"/>
  <c r="AP25" i="15"/>
  <c r="AQ25" i="15" s="1"/>
  <c r="A27" i="15"/>
  <c r="A29" i="15" l="1"/>
  <c r="AF27" i="15"/>
  <c r="A30" i="15" l="1"/>
  <c r="D30" i="15"/>
  <c r="D29" i="15"/>
  <c r="D41" i="15" l="1"/>
  <c r="AO27" i="15" s="1"/>
  <c r="AP27" i="15" s="1"/>
  <c r="E45" i="1"/>
  <c r="S40" i="15"/>
  <c r="AR27" i="15" l="1"/>
  <c r="AQ27" i="15"/>
  <c r="O85" i="12" l="1"/>
  <c r="N85" i="12"/>
  <c r="M85" i="12"/>
  <c r="L85" i="12"/>
  <c r="J85" i="12"/>
  <c r="I85" i="12"/>
  <c r="H85" i="12"/>
  <c r="G85" i="12"/>
  <c r="O84" i="12"/>
  <c r="N84" i="12"/>
  <c r="M84" i="12"/>
  <c r="L84" i="12"/>
  <c r="K84" i="12"/>
  <c r="J84" i="12"/>
  <c r="I84" i="12"/>
  <c r="H84" i="12"/>
  <c r="G84" i="12"/>
  <c r="F84" i="12"/>
  <c r="D84" i="12"/>
  <c r="C84" i="12"/>
  <c r="B84" i="12"/>
  <c r="A84" i="12"/>
  <c r="O83" i="12"/>
  <c r="N83" i="12"/>
  <c r="M83" i="12"/>
  <c r="L83" i="12"/>
  <c r="K83" i="12"/>
  <c r="J83" i="12"/>
  <c r="I83" i="12"/>
  <c r="H83" i="12"/>
  <c r="G83" i="12"/>
  <c r="F83" i="12"/>
  <c r="D83" i="12"/>
  <c r="C83" i="12"/>
  <c r="B83" i="12"/>
  <c r="A83" i="12"/>
  <c r="O82" i="12"/>
  <c r="N82" i="12"/>
  <c r="M82" i="12"/>
  <c r="L82" i="12"/>
  <c r="K82" i="12"/>
  <c r="J82" i="12"/>
  <c r="I82" i="12"/>
  <c r="H82" i="12"/>
  <c r="G82" i="12"/>
  <c r="F82" i="12"/>
  <c r="D82" i="12"/>
  <c r="C82" i="12"/>
  <c r="B82" i="12"/>
  <c r="A82" i="12"/>
  <c r="O81" i="12"/>
  <c r="N81" i="12"/>
  <c r="M81" i="12"/>
  <c r="L81" i="12"/>
  <c r="K81" i="12"/>
  <c r="J81" i="12"/>
  <c r="I81" i="12"/>
  <c r="H81" i="12"/>
  <c r="G81" i="12"/>
  <c r="F81" i="12"/>
  <c r="D81" i="12"/>
  <c r="C81" i="12"/>
  <c r="B81" i="12"/>
  <c r="A81" i="12"/>
  <c r="O80" i="12"/>
  <c r="N80" i="12"/>
  <c r="M80" i="12"/>
  <c r="L80" i="12"/>
  <c r="K80" i="12"/>
  <c r="J80" i="12"/>
  <c r="I80" i="12"/>
  <c r="H80" i="12"/>
  <c r="G80" i="12"/>
  <c r="F80" i="12"/>
  <c r="D80" i="12"/>
  <c r="C80" i="12"/>
  <c r="B80" i="12"/>
  <c r="A80" i="12"/>
  <c r="O79" i="12"/>
  <c r="N79" i="12"/>
  <c r="M79" i="12"/>
  <c r="L79" i="12"/>
  <c r="K79" i="12"/>
  <c r="J79" i="12"/>
  <c r="I79" i="12"/>
  <c r="H79" i="12"/>
  <c r="G79" i="12"/>
  <c r="F79" i="12"/>
  <c r="D79" i="12"/>
  <c r="C79" i="12"/>
  <c r="B79" i="12"/>
  <c r="A79" i="12"/>
  <c r="O78" i="12"/>
  <c r="N78" i="12"/>
  <c r="M78" i="12"/>
  <c r="L78" i="12"/>
  <c r="K78" i="12"/>
  <c r="J78" i="12"/>
  <c r="I78" i="12"/>
  <c r="H78" i="12"/>
  <c r="G78" i="12"/>
  <c r="F78" i="12"/>
  <c r="D78" i="12"/>
  <c r="C78" i="12"/>
  <c r="B78" i="12"/>
  <c r="A78" i="12"/>
  <c r="O77" i="12"/>
  <c r="N77" i="12"/>
  <c r="M77" i="12"/>
  <c r="L77" i="12"/>
  <c r="K77" i="12"/>
  <c r="J77" i="12"/>
  <c r="I77" i="12"/>
  <c r="H77" i="12"/>
  <c r="G77" i="12"/>
  <c r="F77" i="12"/>
  <c r="D77" i="12"/>
  <c r="C77" i="12"/>
  <c r="B77" i="12"/>
  <c r="A77" i="12"/>
  <c r="O76" i="12"/>
  <c r="N76" i="12"/>
  <c r="M76" i="12"/>
  <c r="L76" i="12"/>
  <c r="K76" i="12"/>
  <c r="J76" i="12"/>
  <c r="I76" i="12"/>
  <c r="H76" i="12"/>
  <c r="G76" i="12"/>
  <c r="F76" i="12"/>
  <c r="D76" i="12"/>
  <c r="C76" i="12"/>
  <c r="B76" i="12"/>
  <c r="A76" i="12"/>
  <c r="O75" i="12"/>
  <c r="N75" i="12"/>
  <c r="M75" i="12"/>
  <c r="L75" i="12"/>
  <c r="K75" i="12"/>
  <c r="J75" i="12"/>
  <c r="I75" i="12"/>
  <c r="H75" i="12"/>
  <c r="G75" i="12"/>
  <c r="F75" i="12"/>
  <c r="D75" i="12"/>
  <c r="C75" i="12"/>
  <c r="B75" i="12"/>
  <c r="A75" i="12"/>
  <c r="O74" i="12"/>
  <c r="N74" i="12"/>
  <c r="M74" i="12"/>
  <c r="L74" i="12"/>
  <c r="K74" i="12"/>
  <c r="J74" i="12"/>
  <c r="I74" i="12"/>
  <c r="H74" i="12"/>
  <c r="G74" i="12"/>
  <c r="F74" i="12"/>
  <c r="D74" i="12"/>
  <c r="C74" i="12"/>
  <c r="B74" i="12"/>
  <c r="A74" i="12"/>
  <c r="O73" i="12"/>
  <c r="N73" i="12"/>
  <c r="M73" i="12"/>
  <c r="L73" i="12"/>
  <c r="K73" i="12"/>
  <c r="J73" i="12"/>
  <c r="I73" i="12"/>
  <c r="H73" i="12"/>
  <c r="G73" i="12"/>
  <c r="F73" i="12"/>
  <c r="D73" i="12"/>
  <c r="C73" i="12"/>
  <c r="B73" i="12"/>
  <c r="A73" i="12"/>
  <c r="O72" i="12"/>
  <c r="N72" i="12"/>
  <c r="M72" i="12"/>
  <c r="L72" i="12"/>
  <c r="K72" i="12"/>
  <c r="J72" i="12"/>
  <c r="I72" i="12"/>
  <c r="H72" i="12"/>
  <c r="G72" i="12"/>
  <c r="F72" i="12"/>
  <c r="D72" i="12"/>
  <c r="C72" i="12"/>
  <c r="B72" i="12"/>
  <c r="A72" i="12"/>
  <c r="O71" i="12"/>
  <c r="N71" i="12"/>
  <c r="M71" i="12"/>
  <c r="L71" i="12"/>
  <c r="K71" i="12"/>
  <c r="J71" i="12"/>
  <c r="I71" i="12"/>
  <c r="H71" i="12"/>
  <c r="G71" i="12"/>
  <c r="F71" i="12"/>
  <c r="D71" i="12"/>
  <c r="C71" i="12"/>
  <c r="B71" i="12"/>
  <c r="A71" i="12"/>
  <c r="O70" i="12"/>
  <c r="N70" i="12"/>
  <c r="M70" i="12"/>
  <c r="L70" i="12"/>
  <c r="K70" i="12"/>
  <c r="J70" i="12"/>
  <c r="I70" i="12"/>
  <c r="H70" i="12"/>
  <c r="G70" i="12"/>
  <c r="F70" i="12"/>
  <c r="D70" i="12"/>
  <c r="C70" i="12"/>
  <c r="B70" i="12"/>
  <c r="A70" i="12"/>
  <c r="O69" i="12"/>
  <c r="N69" i="12"/>
  <c r="M69" i="12"/>
  <c r="L69" i="12"/>
  <c r="K69" i="12"/>
  <c r="J69" i="12"/>
  <c r="I69" i="12"/>
  <c r="H69" i="12"/>
  <c r="G69" i="12"/>
  <c r="F69" i="12"/>
  <c r="D69" i="12"/>
  <c r="C69" i="12"/>
  <c r="B69" i="12"/>
  <c r="A69" i="12"/>
  <c r="O68" i="12"/>
  <c r="N68" i="12"/>
  <c r="M68" i="12"/>
  <c r="L68" i="12"/>
  <c r="K68" i="12"/>
  <c r="J68" i="12"/>
  <c r="I68" i="12"/>
  <c r="H68" i="12"/>
  <c r="G68" i="12"/>
  <c r="F68" i="12"/>
  <c r="D68" i="12"/>
  <c r="C68" i="12"/>
  <c r="B68" i="12"/>
  <c r="A68" i="12"/>
  <c r="O67" i="12"/>
  <c r="N67" i="12"/>
  <c r="M67" i="12"/>
  <c r="L67" i="12"/>
  <c r="K67" i="12"/>
  <c r="J67" i="12"/>
  <c r="I67" i="12"/>
  <c r="H67" i="12"/>
  <c r="G67" i="12"/>
  <c r="F67" i="12"/>
  <c r="D67" i="12"/>
  <c r="C67" i="12"/>
  <c r="B67" i="12"/>
  <c r="A67" i="12"/>
  <c r="O66" i="12"/>
  <c r="N66" i="12"/>
  <c r="M66" i="12"/>
  <c r="L66" i="12"/>
  <c r="K66" i="12"/>
  <c r="J66" i="12"/>
  <c r="I66" i="12"/>
  <c r="H66" i="12"/>
  <c r="G66" i="12"/>
  <c r="F66" i="12"/>
  <c r="D66" i="12"/>
  <c r="C66" i="12"/>
  <c r="B66" i="12"/>
  <c r="A66" i="12"/>
  <c r="O65" i="12"/>
  <c r="N65" i="12"/>
  <c r="M65" i="12"/>
  <c r="L65" i="12"/>
  <c r="K65" i="12"/>
  <c r="J65" i="12"/>
  <c r="I65" i="12"/>
  <c r="H65" i="12"/>
  <c r="G65" i="12"/>
  <c r="F65" i="12"/>
  <c r="D65" i="12"/>
  <c r="C65" i="12"/>
  <c r="B65" i="12"/>
  <c r="A65" i="12"/>
  <c r="O64" i="12"/>
  <c r="N64" i="12"/>
  <c r="M64" i="12"/>
  <c r="L64" i="12"/>
  <c r="K64" i="12"/>
  <c r="J64" i="12"/>
  <c r="I64" i="12"/>
  <c r="H64" i="12"/>
  <c r="G64" i="12"/>
  <c r="F64" i="12"/>
  <c r="D64" i="12"/>
  <c r="C64" i="12"/>
  <c r="B64" i="12"/>
  <c r="A64" i="12"/>
  <c r="O63" i="12"/>
  <c r="N63" i="12"/>
  <c r="M63" i="12"/>
  <c r="L63" i="12"/>
  <c r="K63" i="12"/>
  <c r="J63" i="12"/>
  <c r="I63" i="12"/>
  <c r="H63" i="12"/>
  <c r="G63" i="12"/>
  <c r="F63" i="12"/>
  <c r="D63" i="12"/>
  <c r="C63" i="12"/>
  <c r="B63" i="12"/>
  <c r="A63" i="12"/>
  <c r="O62" i="12"/>
  <c r="N62" i="12"/>
  <c r="M62" i="12"/>
  <c r="L62" i="12"/>
  <c r="K62" i="12"/>
  <c r="J62" i="12"/>
  <c r="I62" i="12"/>
  <c r="H62" i="12"/>
  <c r="G62" i="12"/>
  <c r="F62" i="12"/>
  <c r="D62" i="12"/>
  <c r="C62" i="12"/>
  <c r="B62" i="12"/>
  <c r="A62" i="12"/>
  <c r="O61" i="12"/>
  <c r="N61" i="12"/>
  <c r="M61" i="12"/>
  <c r="L61" i="12"/>
  <c r="K61" i="12"/>
  <c r="J61" i="12"/>
  <c r="I61" i="12"/>
  <c r="H61" i="12"/>
  <c r="G61" i="12"/>
  <c r="F61" i="12"/>
  <c r="D61" i="12"/>
  <c r="C61" i="12"/>
  <c r="B61" i="12"/>
  <c r="A61" i="12"/>
  <c r="O60" i="12"/>
  <c r="N60" i="12"/>
  <c r="M60" i="12"/>
  <c r="L60" i="12"/>
  <c r="K60" i="12"/>
  <c r="J60" i="12"/>
  <c r="I60" i="12"/>
  <c r="H60" i="12"/>
  <c r="G60" i="12"/>
  <c r="F60" i="12"/>
  <c r="D60" i="12"/>
  <c r="C60" i="12"/>
  <c r="B60" i="12"/>
  <c r="A60" i="12"/>
  <c r="O59" i="12"/>
  <c r="N59" i="12"/>
  <c r="M59" i="12"/>
  <c r="L59" i="12"/>
  <c r="K59" i="12"/>
  <c r="J59" i="12"/>
  <c r="I59" i="12"/>
  <c r="H59" i="12"/>
  <c r="G59" i="12"/>
  <c r="F59" i="12"/>
  <c r="D59" i="12"/>
  <c r="C59" i="12"/>
  <c r="B59" i="12"/>
  <c r="A59" i="12"/>
  <c r="O58" i="12"/>
  <c r="N58" i="12"/>
  <c r="M58" i="12"/>
  <c r="L58" i="12"/>
  <c r="K58" i="12"/>
  <c r="J58" i="12"/>
  <c r="I58" i="12"/>
  <c r="H58" i="12"/>
  <c r="G58" i="12"/>
  <c r="F58" i="12"/>
  <c r="D58" i="12"/>
  <c r="C58" i="12"/>
  <c r="B58" i="12"/>
  <c r="A58" i="12"/>
  <c r="O57" i="12"/>
  <c r="N57" i="12"/>
  <c r="M57" i="12"/>
  <c r="L57" i="12"/>
  <c r="K57" i="12"/>
  <c r="J57" i="12"/>
  <c r="I57" i="12"/>
  <c r="H57" i="12"/>
  <c r="G57" i="12"/>
  <c r="F57" i="12"/>
  <c r="D57" i="12"/>
  <c r="C57" i="12"/>
  <c r="B57" i="12"/>
  <c r="A57" i="12"/>
  <c r="O56" i="12"/>
  <c r="N56" i="12"/>
  <c r="M56" i="12"/>
  <c r="L56" i="12"/>
  <c r="K56" i="12"/>
  <c r="J56" i="12"/>
  <c r="I56" i="12"/>
  <c r="H56" i="12"/>
  <c r="G56" i="12"/>
  <c r="F56" i="12"/>
  <c r="D56" i="12"/>
  <c r="C56" i="12"/>
  <c r="B56" i="12"/>
  <c r="A56" i="12"/>
  <c r="O55" i="12"/>
  <c r="N55" i="12"/>
  <c r="M55" i="12"/>
  <c r="L55" i="12"/>
  <c r="K55" i="12"/>
  <c r="J55" i="12"/>
  <c r="I55" i="12"/>
  <c r="H55" i="12"/>
  <c r="G55" i="12"/>
  <c r="F55" i="12"/>
  <c r="D55" i="12"/>
  <c r="C55" i="12"/>
  <c r="B55" i="12"/>
  <c r="A55" i="12"/>
  <c r="O54" i="12"/>
  <c r="N54" i="12"/>
  <c r="M54" i="12"/>
  <c r="L54" i="12"/>
  <c r="K54" i="12"/>
  <c r="J54" i="12"/>
  <c r="I54" i="12"/>
  <c r="H54" i="12"/>
  <c r="G54" i="12"/>
  <c r="F54" i="12"/>
  <c r="D54" i="12"/>
  <c r="C54" i="12"/>
  <c r="B54" i="12"/>
  <c r="A54" i="12"/>
  <c r="O53" i="12"/>
  <c r="N53" i="12"/>
  <c r="M53" i="12"/>
  <c r="L53" i="12"/>
  <c r="K53" i="12"/>
  <c r="J53" i="12"/>
  <c r="I53" i="12"/>
  <c r="H53" i="12"/>
  <c r="G53" i="12"/>
  <c r="F53" i="12"/>
  <c r="D53" i="12"/>
  <c r="C53" i="12"/>
  <c r="B53" i="12"/>
  <c r="A53" i="12"/>
  <c r="O52" i="12"/>
  <c r="N52" i="12"/>
  <c r="M52" i="12"/>
  <c r="L52" i="12"/>
  <c r="K52" i="12"/>
  <c r="J52" i="12"/>
  <c r="I52" i="12"/>
  <c r="H52" i="12"/>
  <c r="G52" i="12"/>
  <c r="F52" i="12"/>
  <c r="D52" i="12"/>
  <c r="C52" i="12"/>
  <c r="B52" i="12"/>
  <c r="A52" i="12"/>
  <c r="O51" i="12"/>
  <c r="N51" i="12"/>
  <c r="M51" i="12"/>
  <c r="L51" i="12"/>
  <c r="K51" i="12"/>
  <c r="J51" i="12"/>
  <c r="I51" i="12"/>
  <c r="H51" i="12"/>
  <c r="G51" i="12"/>
  <c r="F51" i="12"/>
  <c r="D51" i="12"/>
  <c r="C51" i="12"/>
  <c r="B51" i="12"/>
  <c r="A51" i="12"/>
  <c r="O50" i="12"/>
  <c r="N50" i="12"/>
  <c r="M50" i="12"/>
  <c r="L50" i="12"/>
  <c r="K50" i="12"/>
  <c r="J50" i="12"/>
  <c r="I50" i="12"/>
  <c r="H50" i="12"/>
  <c r="G50" i="12"/>
  <c r="F50" i="12"/>
  <c r="D50" i="12"/>
  <c r="C50" i="12"/>
  <c r="B50" i="12"/>
  <c r="A50" i="12"/>
  <c r="O49" i="12"/>
  <c r="N49" i="12"/>
  <c r="M49" i="12"/>
  <c r="L49" i="12"/>
  <c r="K49" i="12"/>
  <c r="J49" i="12"/>
  <c r="I49" i="12"/>
  <c r="H49" i="12"/>
  <c r="G49" i="12"/>
  <c r="F49" i="12"/>
  <c r="D49" i="12"/>
  <c r="C49" i="12"/>
  <c r="B49" i="12"/>
  <c r="A49" i="12"/>
  <c r="O48" i="12"/>
  <c r="N48" i="12"/>
  <c r="M48" i="12"/>
  <c r="L48" i="12"/>
  <c r="K48" i="12"/>
  <c r="J48" i="12"/>
  <c r="I48" i="12"/>
  <c r="H48" i="12"/>
  <c r="G48" i="12"/>
  <c r="F48" i="12"/>
  <c r="D48" i="12"/>
  <c r="C48" i="12"/>
  <c r="B48" i="12"/>
  <c r="A48" i="12"/>
  <c r="O47" i="12"/>
  <c r="N47" i="12"/>
  <c r="M47" i="12"/>
  <c r="L47" i="12"/>
  <c r="K47" i="12"/>
  <c r="J47" i="12"/>
  <c r="I47" i="12"/>
  <c r="H47" i="12"/>
  <c r="G47" i="12"/>
  <c r="F47" i="12"/>
  <c r="D47" i="12"/>
  <c r="C47" i="12"/>
  <c r="B47" i="12"/>
  <c r="A47" i="12"/>
  <c r="O46" i="12"/>
  <c r="N46" i="12"/>
  <c r="M46" i="12"/>
  <c r="L46" i="12"/>
  <c r="K46" i="12"/>
  <c r="J46" i="12"/>
  <c r="I46" i="12"/>
  <c r="H46" i="12"/>
  <c r="G46" i="12"/>
  <c r="F46" i="12"/>
  <c r="D46" i="12"/>
  <c r="C46" i="12"/>
  <c r="B46" i="12"/>
  <c r="A46" i="12"/>
  <c r="O45" i="12"/>
  <c r="N45" i="12"/>
  <c r="M45" i="12"/>
  <c r="L45" i="12"/>
  <c r="K45" i="12"/>
  <c r="J45" i="12"/>
  <c r="I45" i="12"/>
  <c r="H45" i="12"/>
  <c r="G45" i="12"/>
  <c r="F45" i="12"/>
  <c r="D45" i="12"/>
  <c r="C45" i="12"/>
  <c r="B45" i="12"/>
  <c r="A45" i="12"/>
  <c r="O44" i="12"/>
  <c r="N44" i="12"/>
  <c r="M44" i="12"/>
  <c r="L44" i="12"/>
  <c r="K44" i="12"/>
  <c r="J44" i="12"/>
  <c r="I44" i="12"/>
  <c r="H44" i="12"/>
  <c r="G44" i="12"/>
  <c r="F44" i="12"/>
  <c r="D44" i="12"/>
  <c r="C44" i="12"/>
  <c r="B44" i="12"/>
  <c r="A44" i="12"/>
  <c r="O43" i="12"/>
  <c r="N43" i="12"/>
  <c r="M43" i="12"/>
  <c r="L43" i="12"/>
  <c r="K43" i="12"/>
  <c r="J43" i="12"/>
  <c r="I43" i="12"/>
  <c r="H43" i="12"/>
  <c r="G43" i="12"/>
  <c r="F43" i="12"/>
  <c r="D43" i="12"/>
  <c r="C43" i="12"/>
  <c r="B43" i="12"/>
  <c r="A43" i="12"/>
  <c r="O42" i="12"/>
  <c r="N42" i="12"/>
  <c r="M42" i="12"/>
  <c r="L42" i="12"/>
  <c r="K42" i="12"/>
  <c r="J42" i="12"/>
  <c r="I42" i="12"/>
  <c r="H42" i="12"/>
  <c r="G42" i="12"/>
  <c r="F42" i="12"/>
  <c r="D42" i="12"/>
  <c r="C42" i="12"/>
  <c r="B42" i="12"/>
  <c r="A42" i="12"/>
  <c r="O41" i="12"/>
  <c r="N41" i="12"/>
  <c r="M41" i="12"/>
  <c r="L41" i="12"/>
  <c r="K41" i="12"/>
  <c r="J41" i="12"/>
  <c r="I41" i="12"/>
  <c r="H41" i="12"/>
  <c r="G41" i="12"/>
  <c r="F41" i="12"/>
  <c r="D41" i="12"/>
  <c r="C41" i="12"/>
  <c r="B41" i="12"/>
  <c r="A41" i="12"/>
  <c r="O40" i="12"/>
  <c r="N40" i="12"/>
  <c r="M40" i="12"/>
  <c r="L40" i="12"/>
  <c r="K40" i="12"/>
  <c r="J40" i="12"/>
  <c r="I40" i="12"/>
  <c r="H40" i="12"/>
  <c r="G40" i="12"/>
  <c r="F40" i="12"/>
  <c r="D40" i="12"/>
  <c r="C40" i="12"/>
  <c r="B40" i="12"/>
  <c r="A40" i="12"/>
  <c r="O39" i="12"/>
  <c r="N39" i="12"/>
  <c r="M39" i="12"/>
  <c r="L39" i="12"/>
  <c r="K39" i="12"/>
  <c r="J39" i="12"/>
  <c r="I39" i="12"/>
  <c r="H39" i="12"/>
  <c r="G39" i="12"/>
  <c r="F39" i="12"/>
  <c r="D39" i="12"/>
  <c r="C39" i="12"/>
  <c r="B39" i="12"/>
  <c r="A39" i="12"/>
  <c r="O38" i="12"/>
  <c r="N38" i="12"/>
  <c r="M38" i="12"/>
  <c r="L38" i="12"/>
  <c r="K38" i="12"/>
  <c r="J38" i="12"/>
  <c r="I38" i="12"/>
  <c r="H38" i="12"/>
  <c r="G38" i="12"/>
  <c r="F38" i="12"/>
  <c r="D38" i="12"/>
  <c r="C38" i="12"/>
  <c r="B38" i="12"/>
  <c r="A38" i="12"/>
  <c r="O37" i="12"/>
  <c r="N37" i="12"/>
  <c r="M37" i="12"/>
  <c r="L37" i="12"/>
  <c r="K37" i="12"/>
  <c r="J37" i="12"/>
  <c r="I37" i="12"/>
  <c r="H37" i="12"/>
  <c r="G37" i="12"/>
  <c r="F37" i="12"/>
  <c r="D37" i="12"/>
  <c r="C37" i="12"/>
  <c r="B37" i="12"/>
  <c r="A37" i="12"/>
  <c r="O36" i="12"/>
  <c r="N36" i="12"/>
  <c r="M36" i="12"/>
  <c r="L36" i="12"/>
  <c r="K36" i="12"/>
  <c r="J36" i="12"/>
  <c r="I36" i="12"/>
  <c r="H36" i="12"/>
  <c r="G36" i="12"/>
  <c r="F36" i="12"/>
  <c r="D36" i="12"/>
  <c r="C36" i="12"/>
  <c r="B36" i="12"/>
  <c r="A36" i="12"/>
  <c r="O35" i="12"/>
  <c r="N35" i="12"/>
  <c r="M35" i="12"/>
  <c r="L35" i="12"/>
  <c r="K35" i="12"/>
  <c r="J35" i="12"/>
  <c r="I35" i="12"/>
  <c r="H35" i="12"/>
  <c r="G35" i="12"/>
  <c r="F35" i="12"/>
  <c r="D35" i="12"/>
  <c r="C35" i="12"/>
  <c r="B35" i="12"/>
  <c r="A35" i="12"/>
  <c r="O34" i="12"/>
  <c r="N34" i="12"/>
  <c r="M34" i="12"/>
  <c r="L34" i="12"/>
  <c r="K34" i="12"/>
  <c r="J34" i="12"/>
  <c r="I34" i="12"/>
  <c r="H34" i="12"/>
  <c r="G34" i="12"/>
  <c r="F34" i="12"/>
  <c r="D34" i="12"/>
  <c r="C34" i="12"/>
  <c r="B34" i="12"/>
  <c r="A34" i="12"/>
  <c r="O33" i="12"/>
  <c r="N33" i="12"/>
  <c r="M33" i="12"/>
  <c r="L33" i="12"/>
  <c r="K33" i="12"/>
  <c r="J33" i="12"/>
  <c r="I33" i="12"/>
  <c r="H33" i="12"/>
  <c r="G33" i="12"/>
  <c r="F33" i="12"/>
  <c r="D33" i="12"/>
  <c r="C33" i="12"/>
  <c r="B33" i="12"/>
  <c r="A33" i="12"/>
  <c r="O32" i="12"/>
  <c r="N32" i="12"/>
  <c r="M32" i="12"/>
  <c r="L32" i="12"/>
  <c r="K32" i="12"/>
  <c r="J32" i="12"/>
  <c r="I32" i="12"/>
  <c r="H32" i="12"/>
  <c r="G32" i="12"/>
  <c r="F32" i="12"/>
  <c r="D32" i="12"/>
  <c r="C32" i="12"/>
  <c r="B32" i="12"/>
  <c r="A32" i="12"/>
  <c r="O31" i="12"/>
  <c r="N31" i="12"/>
  <c r="M31" i="12"/>
  <c r="L31" i="12"/>
  <c r="K31" i="12"/>
  <c r="J31" i="12"/>
  <c r="I31" i="12"/>
  <c r="H31" i="12"/>
  <c r="G31" i="12"/>
  <c r="F31" i="12"/>
  <c r="D31" i="12"/>
  <c r="C31" i="12"/>
  <c r="B31" i="12"/>
  <c r="A31" i="12"/>
  <c r="O30" i="12"/>
  <c r="N30" i="12"/>
  <c r="M30" i="12"/>
  <c r="L30" i="12"/>
  <c r="K30" i="12"/>
  <c r="J30" i="12"/>
  <c r="I30" i="12"/>
  <c r="H30" i="12"/>
  <c r="G30" i="12"/>
  <c r="F30" i="12"/>
  <c r="D30" i="12"/>
  <c r="C30" i="12"/>
  <c r="B30" i="12"/>
  <c r="A30" i="12"/>
  <c r="O29" i="12"/>
  <c r="N29" i="12"/>
  <c r="M29" i="12"/>
  <c r="L29" i="12"/>
  <c r="K29" i="12"/>
  <c r="J29" i="12"/>
  <c r="I29" i="12"/>
  <c r="H29" i="12"/>
  <c r="G29" i="12"/>
  <c r="F29" i="12"/>
  <c r="D29" i="12"/>
  <c r="C29" i="12"/>
  <c r="B29" i="12"/>
  <c r="A29" i="12"/>
  <c r="O28" i="12"/>
  <c r="N28" i="12"/>
  <c r="M28" i="12"/>
  <c r="L28" i="12"/>
  <c r="K28" i="12"/>
  <c r="J28" i="12"/>
  <c r="I28" i="12"/>
  <c r="H28" i="12"/>
  <c r="G28" i="12"/>
  <c r="F28" i="12"/>
  <c r="D28" i="12"/>
  <c r="C28" i="12"/>
  <c r="B28" i="12"/>
  <c r="A28" i="12"/>
  <c r="O27" i="12"/>
  <c r="N27" i="12"/>
  <c r="M27" i="12"/>
  <c r="L27" i="12"/>
  <c r="K27" i="12"/>
  <c r="J27" i="12"/>
  <c r="I27" i="12"/>
  <c r="H27" i="12"/>
  <c r="G27" i="12"/>
  <c r="F27" i="12"/>
  <c r="D27" i="12"/>
  <c r="C27" i="12"/>
  <c r="B27" i="12"/>
  <c r="A27" i="12"/>
  <c r="O26" i="12"/>
  <c r="N26" i="12"/>
  <c r="M26" i="12"/>
  <c r="L26" i="12"/>
  <c r="K26" i="12"/>
  <c r="J26" i="12"/>
  <c r="I26" i="12"/>
  <c r="H26" i="12"/>
  <c r="G26" i="12"/>
  <c r="F26" i="12"/>
  <c r="D26" i="12"/>
  <c r="C26" i="12"/>
  <c r="B26" i="12"/>
  <c r="A26" i="12"/>
  <c r="O25" i="12"/>
  <c r="N25" i="12"/>
  <c r="M25" i="12"/>
  <c r="L25" i="12"/>
  <c r="K25" i="12"/>
  <c r="J25" i="12"/>
  <c r="I25" i="12"/>
  <c r="H25" i="12"/>
  <c r="G25" i="12"/>
  <c r="F25" i="12"/>
  <c r="D25" i="12"/>
  <c r="C25" i="12"/>
  <c r="B25" i="12"/>
  <c r="A25" i="12"/>
  <c r="O24" i="12"/>
  <c r="N24" i="12"/>
  <c r="M24" i="12"/>
  <c r="L24" i="12"/>
  <c r="K24" i="12"/>
  <c r="J24" i="12"/>
  <c r="I24" i="12"/>
  <c r="H24" i="12"/>
  <c r="G24" i="12"/>
  <c r="F24" i="12"/>
  <c r="D24" i="12"/>
  <c r="C24" i="12"/>
  <c r="B24" i="12"/>
  <c r="A24" i="12"/>
  <c r="O23" i="12"/>
  <c r="N23" i="12"/>
  <c r="M23" i="12"/>
  <c r="L23" i="12"/>
  <c r="K23" i="12"/>
  <c r="J23" i="12"/>
  <c r="I23" i="12"/>
  <c r="H23" i="12"/>
  <c r="G23" i="12"/>
  <c r="F23" i="12"/>
  <c r="D23" i="12"/>
  <c r="C23" i="12"/>
  <c r="B23" i="12"/>
  <c r="A23" i="12"/>
  <c r="O22" i="12"/>
  <c r="N22" i="12"/>
  <c r="M22" i="12"/>
  <c r="L22" i="12"/>
  <c r="K22" i="12"/>
  <c r="J22" i="12"/>
  <c r="I22" i="12"/>
  <c r="H22" i="12"/>
  <c r="G22" i="12"/>
  <c r="F22" i="12"/>
  <c r="D22" i="12"/>
  <c r="C22" i="12"/>
  <c r="B22" i="12"/>
  <c r="A22" i="12"/>
  <c r="O21" i="12"/>
  <c r="N21" i="12"/>
  <c r="M21" i="12"/>
  <c r="L21" i="12"/>
  <c r="K21" i="12"/>
  <c r="J21" i="12"/>
  <c r="I21" i="12"/>
  <c r="H21" i="12"/>
  <c r="G21" i="12"/>
  <c r="F21" i="12"/>
  <c r="D21" i="12"/>
  <c r="C21" i="12"/>
  <c r="B21" i="12"/>
  <c r="A21" i="12"/>
  <c r="O20" i="12"/>
  <c r="N20" i="12"/>
  <c r="M20" i="12"/>
  <c r="L20" i="12"/>
  <c r="K20" i="12"/>
  <c r="J20" i="12"/>
  <c r="I20" i="12"/>
  <c r="H20" i="12"/>
  <c r="G20" i="12"/>
  <c r="F20" i="12"/>
  <c r="D20" i="12"/>
  <c r="C20" i="12"/>
  <c r="B20" i="12"/>
  <c r="A20" i="12"/>
  <c r="O19" i="12"/>
  <c r="N19" i="12"/>
  <c r="M19" i="12"/>
  <c r="L19" i="12"/>
  <c r="K19" i="12"/>
  <c r="J19" i="12"/>
  <c r="I19" i="12"/>
  <c r="H19" i="12"/>
  <c r="G19" i="12"/>
  <c r="F19" i="12"/>
  <c r="D19" i="12"/>
  <c r="C19" i="12"/>
  <c r="B19" i="12"/>
  <c r="A19" i="12"/>
  <c r="O18" i="12"/>
  <c r="N18" i="12"/>
  <c r="M18" i="12"/>
  <c r="L18" i="12"/>
  <c r="K18" i="12"/>
  <c r="J18" i="12"/>
  <c r="I18" i="12"/>
  <c r="H18" i="12"/>
  <c r="G18" i="12"/>
  <c r="F18" i="12"/>
  <c r="D18" i="12"/>
  <c r="C18" i="12"/>
  <c r="B18" i="12"/>
  <c r="A18" i="12"/>
  <c r="O17" i="12"/>
  <c r="N17" i="12"/>
  <c r="M17" i="12"/>
  <c r="L17" i="12"/>
  <c r="K17" i="12"/>
  <c r="J17" i="12"/>
  <c r="I17" i="12"/>
  <c r="H17" i="12"/>
  <c r="G17" i="12"/>
  <c r="F17" i="12"/>
  <c r="D17" i="12"/>
  <c r="C17" i="12"/>
  <c r="B17" i="12"/>
  <c r="A17" i="12"/>
  <c r="O16" i="12"/>
  <c r="N16" i="12"/>
  <c r="M16" i="12"/>
  <c r="L16" i="12"/>
  <c r="K16" i="12"/>
  <c r="J16" i="12"/>
  <c r="I16" i="12"/>
  <c r="H16" i="12"/>
  <c r="G16" i="12"/>
  <c r="F16" i="12"/>
  <c r="D16" i="12"/>
  <c r="C16" i="12"/>
  <c r="B16" i="12"/>
  <c r="A16" i="12"/>
  <c r="O15" i="12"/>
  <c r="N15" i="12"/>
  <c r="M15" i="12"/>
  <c r="L15" i="12"/>
  <c r="K15" i="12"/>
  <c r="J15" i="12"/>
  <c r="I15" i="12"/>
  <c r="H15" i="12"/>
  <c r="G15" i="12"/>
  <c r="F15" i="12"/>
  <c r="D15" i="12"/>
  <c r="C15" i="12"/>
  <c r="B15" i="12"/>
  <c r="A15" i="12"/>
  <c r="O14" i="12"/>
  <c r="N14" i="12"/>
  <c r="M14" i="12"/>
  <c r="L14" i="12"/>
  <c r="K14" i="12"/>
  <c r="J14" i="12"/>
  <c r="I14" i="12"/>
  <c r="H14" i="12"/>
  <c r="G14" i="12"/>
  <c r="F14" i="12"/>
  <c r="D14" i="12"/>
  <c r="C14" i="12"/>
  <c r="B14" i="12"/>
  <c r="A14" i="12"/>
  <c r="O13" i="12"/>
  <c r="N13" i="12"/>
  <c r="M13" i="12"/>
  <c r="L13" i="12"/>
  <c r="K13" i="12"/>
  <c r="J13" i="12"/>
  <c r="I13" i="12"/>
  <c r="H13" i="12"/>
  <c r="G13" i="12"/>
  <c r="F13" i="12"/>
  <c r="D13" i="12"/>
  <c r="C13" i="12"/>
  <c r="B13" i="12"/>
  <c r="A13" i="12"/>
  <c r="O12" i="12"/>
  <c r="N12" i="12"/>
  <c r="M12" i="12"/>
  <c r="L12" i="12"/>
  <c r="K12" i="12"/>
  <c r="J12" i="12"/>
  <c r="I12" i="12"/>
  <c r="H12" i="12"/>
  <c r="G12" i="12"/>
  <c r="F12" i="12"/>
  <c r="D12" i="12"/>
  <c r="C12" i="12"/>
  <c r="B12" i="12"/>
  <c r="A12" i="12"/>
  <c r="O11" i="12"/>
  <c r="N11" i="12"/>
  <c r="M11" i="12"/>
  <c r="L11" i="12"/>
  <c r="K11" i="12"/>
  <c r="J11" i="12"/>
  <c r="I11" i="12"/>
  <c r="H11" i="12"/>
  <c r="G11" i="12"/>
  <c r="F11" i="12"/>
  <c r="D11" i="12"/>
  <c r="C11" i="12"/>
  <c r="B11" i="12"/>
  <c r="A11" i="12"/>
  <c r="O10" i="12"/>
  <c r="N10" i="12"/>
  <c r="M10" i="12"/>
  <c r="L10" i="12"/>
  <c r="K10" i="12"/>
  <c r="J10" i="12"/>
  <c r="I10" i="12"/>
  <c r="H10" i="12"/>
  <c r="G10" i="12"/>
  <c r="F10" i="12"/>
  <c r="D10" i="12"/>
  <c r="C10" i="12"/>
  <c r="B10" i="12"/>
  <c r="A10" i="12"/>
  <c r="O9" i="12"/>
  <c r="N9" i="12"/>
  <c r="M9" i="12"/>
  <c r="L9" i="12"/>
  <c r="K9" i="12"/>
  <c r="J9" i="12"/>
  <c r="I9" i="12"/>
  <c r="H9" i="12"/>
  <c r="G9" i="12"/>
  <c r="F9" i="12"/>
  <c r="D9" i="12"/>
  <c r="C9" i="12"/>
  <c r="B9" i="12"/>
  <c r="A9" i="12"/>
  <c r="O8" i="12"/>
  <c r="N8" i="12"/>
  <c r="M8" i="12"/>
  <c r="L8" i="12"/>
  <c r="K8" i="12"/>
  <c r="J8" i="12"/>
  <c r="I8" i="12"/>
  <c r="H8" i="12"/>
  <c r="G8" i="12"/>
  <c r="F8" i="12"/>
  <c r="D8" i="12"/>
  <c r="C8" i="12"/>
  <c r="B8" i="12"/>
  <c r="A8" i="12"/>
  <c r="O7" i="12"/>
  <c r="N7" i="12"/>
  <c r="M7" i="12"/>
  <c r="L7" i="12"/>
  <c r="K7" i="12"/>
  <c r="J7" i="12"/>
  <c r="I7" i="12"/>
  <c r="H7" i="12"/>
  <c r="G7" i="12"/>
  <c r="F7" i="12"/>
  <c r="D7" i="12"/>
  <c r="C7" i="12"/>
  <c r="B7" i="12"/>
  <c r="A7" i="12"/>
  <c r="O6" i="12"/>
  <c r="N6" i="12"/>
  <c r="M6" i="12"/>
  <c r="L6" i="12"/>
  <c r="K6" i="12"/>
  <c r="J6" i="12"/>
  <c r="I6" i="12"/>
  <c r="H6" i="12"/>
  <c r="G6" i="12"/>
  <c r="F6" i="12"/>
  <c r="D6" i="12"/>
  <c r="C6" i="12"/>
  <c r="B6" i="12"/>
  <c r="A6" i="12"/>
  <c r="O5" i="12"/>
  <c r="N5" i="12"/>
  <c r="M5" i="12"/>
  <c r="L5" i="12"/>
  <c r="K5" i="12"/>
  <c r="J5" i="12"/>
  <c r="I5" i="12"/>
  <c r="H5" i="12"/>
  <c r="G5" i="12"/>
  <c r="E5" i="12"/>
  <c r="D5" i="12"/>
  <c r="C5" i="12"/>
  <c r="B5" i="12"/>
  <c r="A5" i="12"/>
  <c r="Q2" i="11"/>
  <c r="O2" i="12"/>
  <c r="A1" i="12"/>
  <c r="R6" i="12" l="1"/>
  <c r="R1" i="12"/>
  <c r="R4" i="12"/>
  <c r="R5" i="12"/>
  <c r="AD1" i="12"/>
  <c r="O85" i="11"/>
  <c r="M85" i="11"/>
  <c r="L85" i="11"/>
  <c r="K85" i="12" s="1"/>
  <c r="K85" i="11"/>
  <c r="J85" i="11"/>
  <c r="I85" i="11"/>
  <c r="H85" i="11"/>
  <c r="E85" i="11"/>
  <c r="Q84" i="11"/>
  <c r="Q83" i="11"/>
  <c r="Q82" i="11"/>
  <c r="Q81" i="11"/>
  <c r="Q80" i="11"/>
  <c r="Q79" i="11"/>
  <c r="Q78" i="11"/>
  <c r="Q77" i="11"/>
  <c r="Q76" i="11"/>
  <c r="Q75" i="11"/>
  <c r="Q74" i="11"/>
  <c r="Q73" i="11"/>
  <c r="Q72" i="11"/>
  <c r="Q71" i="11"/>
  <c r="Q70" i="11"/>
  <c r="Q69" i="11"/>
  <c r="Q68" i="11"/>
  <c r="Q67" i="11"/>
  <c r="Q66" i="11"/>
  <c r="Q65" i="11"/>
  <c r="Q64" i="11"/>
  <c r="Q63" i="11"/>
  <c r="Q62" i="11"/>
  <c r="Q61" i="11"/>
  <c r="Q60" i="11"/>
  <c r="Q59" i="11"/>
  <c r="Q58" i="11"/>
  <c r="Q57" i="11"/>
  <c r="Q56" i="11"/>
  <c r="Q55" i="11"/>
  <c r="Q54" i="11"/>
  <c r="Q53" i="11"/>
  <c r="Q52" i="11"/>
  <c r="Q51" i="11"/>
  <c r="Q50" i="11"/>
  <c r="Q49" i="11"/>
  <c r="Q48" i="11"/>
  <c r="Q47" i="11"/>
  <c r="Q46" i="11"/>
  <c r="Q45" i="11"/>
  <c r="Q44" i="11"/>
  <c r="Q43" i="11"/>
  <c r="Q42" i="11"/>
  <c r="Q41" i="11"/>
  <c r="Q40" i="11"/>
  <c r="Q39" i="11"/>
  <c r="Q38" i="11"/>
  <c r="Q37" i="11"/>
  <c r="Q36" i="11"/>
  <c r="Q35" i="11"/>
  <c r="Q34" i="11"/>
  <c r="Q33" i="11"/>
  <c r="Q32" i="11"/>
  <c r="Q31" i="11"/>
  <c r="Q30" i="11"/>
  <c r="Q29" i="11"/>
  <c r="Q28" i="11"/>
  <c r="Q27" i="11"/>
  <c r="Q26" i="11"/>
  <c r="Q25" i="11"/>
  <c r="Q24" i="11"/>
  <c r="Q23" i="11"/>
  <c r="Q22" i="11"/>
  <c r="Q21" i="11"/>
  <c r="Q20" i="11"/>
  <c r="Q19" i="11"/>
  <c r="Q18" i="11"/>
  <c r="Q17" i="11"/>
  <c r="Q16" i="11"/>
  <c r="Q15" i="11"/>
  <c r="Q14" i="11"/>
  <c r="Q13" i="11"/>
  <c r="Q12" i="11"/>
  <c r="Q11" i="11"/>
  <c r="Q10" i="11"/>
  <c r="Q9" i="11"/>
  <c r="Q8" i="11"/>
  <c r="Q7" i="11"/>
  <c r="Q6" i="11"/>
  <c r="Q5" i="11"/>
  <c r="F1" i="10"/>
  <c r="D1" i="10"/>
  <c r="Q85" i="11" l="1"/>
  <c r="F85" i="12" s="1"/>
  <c r="F5" i="12"/>
  <c r="R3" i="12"/>
  <c r="L60" i="1" l="1"/>
  <c r="I76" i="1" l="1"/>
  <c r="I1" i="6" l="1"/>
  <c r="E86" i="1"/>
  <c r="E85" i="1"/>
  <c r="D86" i="1"/>
  <c r="L87" i="11" s="1"/>
  <c r="D85" i="1"/>
  <c r="K87" i="12" l="1"/>
  <c r="L89" i="11"/>
  <c r="K89" i="12" s="1"/>
  <c r="L7" i="1" l="1"/>
  <c r="F33" i="1" l="1"/>
  <c r="L8" i="1" l="1"/>
  <c r="H34" i="1" l="1"/>
  <c r="B32" i="1"/>
  <c r="E33" i="1"/>
  <c r="F31" i="1"/>
  <c r="D31" i="1"/>
  <c r="D20" i="1"/>
  <c r="G20" i="1"/>
  <c r="C18" i="1"/>
  <c r="K7" i="6"/>
  <c r="J7" i="6" l="1"/>
  <c r="C8" i="6" s="1"/>
  <c r="H1" i="6"/>
  <c r="J8" i="6" l="1"/>
  <c r="D8" i="6" s="1"/>
  <c r="J2" i="7" l="1"/>
  <c r="L10" i="7"/>
  <c r="F10" i="7" s="1"/>
  <c r="L11" i="7"/>
  <c r="F11" i="7" s="1"/>
  <c r="M11" i="7" s="1"/>
  <c r="H11" i="7" s="1"/>
  <c r="L12" i="7"/>
  <c r="F12" i="7" s="1"/>
  <c r="M12" i="7" s="1"/>
  <c r="H12" i="7" s="1"/>
  <c r="L13" i="7"/>
  <c r="F13" i="7" s="1"/>
  <c r="M13" i="7" s="1"/>
  <c r="H13" i="7" s="1"/>
  <c r="L14" i="7"/>
  <c r="F14" i="7" s="1"/>
  <c r="M14" i="7" s="1"/>
  <c r="H14" i="7" s="1"/>
  <c r="L15" i="7"/>
  <c r="F15" i="7" s="1"/>
  <c r="M15" i="7" s="1"/>
  <c r="H15" i="7" s="1"/>
  <c r="L16" i="7"/>
  <c r="F16" i="7" s="1"/>
  <c r="M16" i="7" s="1"/>
  <c r="H16" i="7" s="1"/>
  <c r="L17" i="7"/>
  <c r="F17" i="7" s="1"/>
  <c r="M17" i="7" s="1"/>
  <c r="H17" i="7" s="1"/>
  <c r="L32" i="7"/>
  <c r="F32" i="7" s="1"/>
  <c r="M32" i="7" s="1"/>
  <c r="H32" i="7" s="1"/>
  <c r="L33" i="7"/>
  <c r="F33" i="7" s="1"/>
  <c r="M33" i="7" s="1"/>
  <c r="H33" i="7" s="1"/>
  <c r="L34" i="7"/>
  <c r="F34" i="7" s="1"/>
  <c r="M34" i="7" s="1"/>
  <c r="H34" i="7" s="1"/>
  <c r="L35" i="7"/>
  <c r="F35" i="7" s="1"/>
  <c r="M35" i="7" s="1"/>
  <c r="H35" i="7" s="1"/>
  <c r="L36" i="7"/>
  <c r="F36" i="7" s="1"/>
  <c r="M36" i="7" s="1"/>
  <c r="H36" i="7" s="1"/>
  <c r="L37" i="7"/>
  <c r="F37" i="7" s="1"/>
  <c r="M37" i="7" s="1"/>
  <c r="H37" i="7" s="1"/>
  <c r="B38" i="7"/>
  <c r="C38" i="7"/>
  <c r="D38" i="7"/>
  <c r="E38" i="7"/>
  <c r="A40" i="7"/>
  <c r="G91" i="1" s="1"/>
  <c r="E41" i="7"/>
  <c r="F38" i="7" l="1"/>
  <c r="M10" i="7"/>
  <c r="H10" i="7" s="1"/>
  <c r="H38" i="7" s="1"/>
  <c r="D91" i="1" s="1"/>
  <c r="H87" i="11" s="1"/>
  <c r="H87" i="12" l="1"/>
  <c r="H89" i="11"/>
  <c r="H89" i="12" s="1"/>
  <c r="M63" i="1"/>
  <c r="H4" i="6" l="1"/>
  <c r="L57" i="1" l="1"/>
  <c r="H57" i="1" s="1"/>
  <c r="H60" i="1" l="1"/>
  <c r="I57" i="1" l="1"/>
  <c r="G57" i="1"/>
  <c r="I62" i="1"/>
  <c r="L51" i="1" l="1"/>
  <c r="L53" i="1" s="1"/>
  <c r="H55" i="1" s="1"/>
  <c r="L62" i="1" s="1"/>
  <c r="G60" i="1"/>
  <c r="I60" i="1"/>
  <c r="C60" i="1" l="1"/>
  <c r="E54" i="1" l="1"/>
  <c r="F32" i="4" l="1"/>
  <c r="F31" i="4"/>
  <c r="F30" i="4"/>
  <c r="F29" i="4"/>
  <c r="F28" i="4"/>
  <c r="F27" i="4"/>
  <c r="F26" i="4"/>
  <c r="F25" i="4"/>
  <c r="L5" i="1" l="1"/>
  <c r="F65" i="1" l="1"/>
  <c r="L65" i="1" s="1"/>
  <c r="G55" i="1"/>
  <c r="N63" i="1"/>
  <c r="F54" i="1"/>
  <c r="L54" i="1"/>
  <c r="M55" i="1" s="1"/>
  <c r="B4" i="6"/>
  <c r="B93" i="12" l="1"/>
  <c r="G68" i="1"/>
  <c r="D68" i="1"/>
  <c r="I55" i="1"/>
  <c r="L55" i="1"/>
  <c r="H59" i="6"/>
  <c r="A4" i="6"/>
  <c r="H24" i="1" l="1"/>
  <c r="H25" i="1"/>
  <c r="F61" i="6"/>
  <c r="E63" i="6" l="1"/>
  <c r="E62" i="6"/>
  <c r="D84" i="1"/>
  <c r="G61" i="6"/>
  <c r="E61" i="6"/>
  <c r="E84" i="1" l="1"/>
  <c r="D87" i="1"/>
  <c r="B15" i="1"/>
  <c r="L9" i="1"/>
  <c r="E30" i="1" s="1"/>
  <c r="F30" i="1" s="1"/>
  <c r="C8" i="1" l="1"/>
  <c r="D30" i="1"/>
  <c r="E25" i="1"/>
  <c r="D26" i="1" s="1"/>
  <c r="C24" i="1" l="1"/>
  <c r="C25" i="1"/>
  <c r="E28" i="1" s="1"/>
  <c r="L18" i="1"/>
  <c r="D18" i="1" s="1"/>
  <c r="E44" i="1" l="1"/>
  <c r="L15" i="1" l="1"/>
  <c r="J21" i="1" l="1"/>
  <c r="L30" i="1" l="1"/>
  <c r="C20" i="1" l="1"/>
  <c r="J92" i="12" s="1"/>
  <c r="G22" i="1"/>
  <c r="E20" i="1"/>
  <c r="F20" i="1"/>
  <c r="L49" i="1"/>
  <c r="F44" i="1" l="1"/>
  <c r="L21" i="1" l="1"/>
  <c r="D21" i="1" s="1"/>
  <c r="J94" i="12" l="1"/>
  <c r="J93" i="12"/>
  <c r="BD39" i="15"/>
  <c r="Z42" i="15" s="1"/>
  <c r="E87" i="11"/>
  <c r="L41" i="1"/>
  <c r="F40" i="1" s="1"/>
  <c r="H58" i="1"/>
  <c r="L58" i="1" s="1"/>
  <c r="C7" i="1"/>
  <c r="E89" i="11" l="1"/>
  <c r="G89" i="12" s="1"/>
  <c r="G87" i="12"/>
  <c r="C2" i="16"/>
  <c r="A1" i="14"/>
  <c r="R1" i="15"/>
  <c r="A2" i="11"/>
  <c r="A2" i="12"/>
  <c r="C69" i="1"/>
  <c r="G58" i="1"/>
  <c r="H3" i="6"/>
  <c r="A3" i="7"/>
  <c r="G3" i="7" s="1"/>
  <c r="L63" i="1"/>
  <c r="I58" i="1"/>
  <c r="E68" i="1"/>
  <c r="C21" i="1"/>
  <c r="I5" i="1"/>
  <c r="B92" i="12" l="1"/>
  <c r="I63" i="1"/>
  <c r="M87" i="11"/>
  <c r="G40" i="1"/>
  <c r="E40" i="1"/>
  <c r="L87" i="12" l="1"/>
  <c r="M89" i="11"/>
  <c r="L89" i="12" s="1"/>
  <c r="E35" i="1"/>
  <c r="E38" i="1" s="1"/>
  <c r="O92" i="12" l="1"/>
  <c r="G87" i="11"/>
  <c r="O87" i="12" s="1"/>
  <c r="E46" i="1"/>
  <c r="F41" i="1"/>
  <c r="G89" i="11" l="1"/>
  <c r="O89" i="12" s="1"/>
  <c r="L45" i="1"/>
  <c r="J42" i="1"/>
  <c r="I68" i="1" l="1"/>
  <c r="C92" i="12" s="1"/>
  <c r="G69" i="1" l="1"/>
  <c r="H69" i="1" s="1"/>
</calcChain>
</file>

<file path=xl/comments1.xml><?xml version="1.0" encoding="utf-8"?>
<comments xmlns="http://schemas.openxmlformats.org/spreadsheetml/2006/main">
  <authors>
    <author>Flatz Johannes</author>
    <author>Flatz</author>
  </authors>
  <commentList>
    <comment ref="T6" authorId="0" shapeId="0">
      <text>
        <r>
          <rPr>
            <sz val="9"/>
            <color indexed="81"/>
            <rFont val="Tahoma"/>
            <family val="2"/>
          </rPr>
          <t>Diese Abstufungen stehen im Zusammenhang mit den 
schulautonomen Gestaltungsmöglichkeiten der Schülerbetreuung</t>
        </r>
      </text>
    </comment>
    <comment ref="A40" authorId="1" shapeId="0">
      <text>
        <r>
          <rPr>
            <sz val="9"/>
            <color indexed="81"/>
            <rFont val="Segoe UI"/>
            <family val="2"/>
          </rPr>
          <t>Hier werden Stunden angezeigt, nachdem 
zuvor im Blatt "Konti VS" in den Zellen j12 
bis j16 die Klassen eingetragen wurden.
Zu beachten:  Genehmigung bei BilDi 
muss eingeholt sein/werden!</t>
        </r>
      </text>
    </comment>
  </commentList>
</comments>
</file>

<file path=xl/sharedStrings.xml><?xml version="1.0" encoding="utf-8"?>
<sst xmlns="http://schemas.openxmlformats.org/spreadsheetml/2006/main" count="650" uniqueCount="428">
  <si>
    <t>SKZ</t>
  </si>
  <si>
    <t>Schulname</t>
  </si>
  <si>
    <t>Köpfe</t>
  </si>
  <si>
    <t>ao-u</t>
  </si>
  <si>
    <t>ao-m</t>
  </si>
  <si>
    <t>SPF</t>
  </si>
  <si>
    <t xml:space="preserve">Stundenkontingente </t>
  </si>
  <si>
    <t>SuS</t>
  </si>
  <si>
    <t>= Schülerinnen und Schüler</t>
  </si>
  <si>
    <t>Bezeichnung aus Präs/3</t>
  </si>
  <si>
    <t>Schulkennzahl</t>
  </si>
  <si>
    <t>Zwischensumme:</t>
  </si>
  <si>
    <t>Stundenkontingent:</t>
  </si>
  <si>
    <t>Anmerkungen der Schule:</t>
  </si>
  <si>
    <t xml:space="preserve">Klassenzahl: </t>
  </si>
  <si>
    <t>Autonome KL ausgleichen Einre:Unterr</t>
  </si>
  <si>
    <t>80xxxx</t>
  </si>
  <si>
    <r>
      <t>Anzahl der KL mit GTS</t>
    </r>
    <r>
      <rPr>
        <b/>
        <sz val="11"/>
        <color rgb="FF7030A0"/>
        <rFont val="Calibri"/>
        <family val="2"/>
      </rPr>
      <t xml:space="preserve"> verschränkt</t>
    </r>
  </si>
  <si>
    <t xml:space="preserve"> SuS geschätzt</t>
  </si>
  <si>
    <t xml:space="preserve">für LZ umgere. bei </t>
  </si>
  <si>
    <t>Stden-Annahme für GTS getrennt:</t>
  </si>
  <si>
    <t xml:space="preserve"> Klassen eingerichtet</t>
  </si>
  <si>
    <t>Wochenstunden ganzjährig</t>
  </si>
  <si>
    <t>WoStden für die Unterrichtserteilung</t>
  </si>
  <si>
    <t>Für GTS in verschränkter Abfolge</t>
  </si>
  <si>
    <t>..an einer Sonderschule in Vbg</t>
  </si>
  <si>
    <r>
      <rPr>
        <sz val="12"/>
        <color theme="1"/>
        <rFont val="Calibri"/>
        <family val="2"/>
      </rPr>
      <t>Betrachtung und</t>
    </r>
    <r>
      <rPr>
        <b/>
        <sz val="12"/>
        <color theme="1"/>
        <rFont val="Calibri"/>
        <family val="2"/>
      </rPr>
      <t xml:space="preserve"> Berechnung für den Schulstandort:</t>
    </r>
  </si>
  <si>
    <t>Zusatz-Kontingent MS-KL*6</t>
  </si>
  <si>
    <t>ASO Montafon</t>
  </si>
  <si>
    <t>ASO Kleinwalsertal</t>
  </si>
  <si>
    <t>ASO Langenegg</t>
  </si>
  <si>
    <t>ASO Lauterach</t>
  </si>
  <si>
    <t>ASO Hohenems</t>
  </si>
  <si>
    <t>ASO Lustenau</t>
  </si>
  <si>
    <t>ASO Feldkirch</t>
  </si>
  <si>
    <t>ASO Rankweil</t>
  </si>
  <si>
    <t>Heilstättenschule Vorarlberg</t>
  </si>
  <si>
    <t>ASO  . . .</t>
  </si>
  <si>
    <t>alias</t>
  </si>
  <si>
    <t>Schule für Hör- und Sprachbildung, Schule für Sehförderung und Blindenpädagogik</t>
  </si>
  <si>
    <t xml:space="preserve"> ange.</t>
  </si>
  <si>
    <t>ASO Bregenz (bei VS Weidach)</t>
  </si>
  <si>
    <t>ASO Kleinwalsertal  (KL bei MS)</t>
  </si>
  <si>
    <t>ASO Langenegg  (KL bei VS)</t>
  </si>
  <si>
    <t>GTS</t>
  </si>
  <si>
    <t xml:space="preserve"> ASO . . .</t>
  </si>
  <si>
    <t>mit GTS?</t>
  </si>
  <si>
    <t>angeschlossen?</t>
  </si>
  <si>
    <t>Faktor:</t>
  </si>
  <si>
    <t>Assistenz:</t>
  </si>
  <si>
    <t>KL-Divisor:</t>
  </si>
  <si>
    <t>Blu Gö Lu</t>
  </si>
  <si>
    <t>über alle Schulstufen</t>
  </si>
  <si>
    <t>meist/künftig an ASO</t>
  </si>
  <si>
    <t>Übertrag aus vorstehenden Zeilen:</t>
  </si>
  <si>
    <t>Die DFörderung findet im Klassenverband statt</t>
  </si>
  <si>
    <t>ab 14SuS 30Std, 13|29, 12|28, 11|27, 10|26, &lt;|0</t>
  </si>
  <si>
    <t>Ganztägige Schulform</t>
  </si>
  <si>
    <t xml:space="preserve">… laut SchOG   an der  </t>
  </si>
  <si>
    <t xml:space="preserve">GLZ </t>
  </si>
  <si>
    <t>ILZ &gt;&gt;*2</t>
  </si>
  <si>
    <t xml:space="preserve">… mit einer verpflichtend durchgehenden Anwesenheit der angemeldeten Schüler </t>
  </si>
  <si>
    <t>bis mindestens 16:00 Uhr  an betreuten Nachmittagen.</t>
  </si>
  <si>
    <t>Maßgeblicher Stichtag ist der 2. Montag des Unterrichtsjahres</t>
  </si>
  <si>
    <t>siehe dazu:</t>
  </si>
  <si>
    <t>http://www2.vobs.at/ftp-pub/allgemein/formulare/GTS.PDF</t>
  </si>
  <si>
    <t xml:space="preserve">..und </t>
  </si>
  <si>
    <t xml:space="preserve">Wochentag:  </t>
  </si>
  <si>
    <t>Montag</t>
  </si>
  <si>
    <t>Dienstag</t>
  </si>
  <si>
    <t>Mittwoch</t>
  </si>
  <si>
    <t>Donnerstag</t>
  </si>
  <si>
    <t>Freitag</t>
  </si>
  <si>
    <t>Uhrzeit:</t>
  </si>
  <si>
    <t>Schülerzahl</t>
  </si>
  <si>
    <t>in</t>
  </si>
  <si>
    <t>von</t>
  </si>
  <si>
    <t>bis</t>
  </si>
  <si>
    <t>GL</t>
  </si>
  <si>
    <t>IL</t>
  </si>
  <si>
    <t>Datum</t>
  </si>
  <si>
    <t>GTS in verschränkten Klassen:</t>
  </si>
  <si>
    <t>Anmerkung:</t>
  </si>
  <si>
    <t xml:space="preserve">Gru.GL </t>
  </si>
  <si>
    <t xml:space="preserve">Gru.IL </t>
  </si>
  <si>
    <t xml:space="preserve">zus. </t>
  </si>
  <si>
    <t xml:space="preserve">1/3 </t>
  </si>
  <si>
    <r>
      <t xml:space="preserve">In Getrennter Abfolge </t>
    </r>
    <r>
      <rPr>
        <u/>
        <sz val="12"/>
        <rFont val="Calibri"/>
        <family val="2"/>
        <scheme val="minor"/>
      </rPr>
      <t>teilnehmende Schüler</t>
    </r>
    <r>
      <rPr>
        <sz val="12"/>
        <rFont val="Calibri"/>
        <family val="2"/>
        <scheme val="minor"/>
      </rPr>
      <t xml:space="preserve">: </t>
    </r>
    <r>
      <rPr>
        <sz val="2"/>
        <rFont val="Calibri"/>
        <family val="2"/>
        <scheme val="minor"/>
      </rPr>
      <t>'</t>
    </r>
  </si>
  <si>
    <r>
      <rPr>
        <sz val="12"/>
        <rFont val="Calibri"/>
        <family val="2"/>
        <scheme val="minor"/>
      </rPr>
      <t xml:space="preserve">Einteilung der </t>
    </r>
    <r>
      <rPr>
        <b/>
        <sz val="12"/>
        <rFont val="Calibri"/>
        <family val="2"/>
        <scheme val="minor"/>
      </rPr>
      <t>'</t>
    </r>
    <r>
      <rPr>
        <b/>
        <u/>
        <sz val="12"/>
        <rFont val="Calibri"/>
        <family val="2"/>
        <scheme val="minor"/>
      </rPr>
      <t>Lernzeiten' in getrennter Form</t>
    </r>
    <r>
      <rPr>
        <b/>
        <sz val="12"/>
        <rFont val="Calibri"/>
        <family val="2"/>
        <scheme val="minor"/>
      </rPr>
      <t>:</t>
    </r>
  </si>
  <si>
    <t>Schulische Assistenz</t>
  </si>
  <si>
    <t>Konti22</t>
  </si>
  <si>
    <t xml:space="preserve">Anzahl WoStunden 
für die Assistenz im 
GTS-Freizeitbereich </t>
  </si>
  <si>
    <t>Anzahl</t>
  </si>
  <si>
    <t>Klasse</t>
  </si>
  <si>
    <t xml:space="preserve"> Folglich ergibt sich als Antrag der Schule ..</t>
  </si>
  <si>
    <t>Anmerkungen:</t>
  </si>
  <si>
    <t xml:space="preserve">
..hier kann zB ergänzend begründet werden, 
was bislang bei DM /SQM noch nicht bekannt ist oder nicht bereits vorbesprochen wurde ..</t>
  </si>
  <si>
    <r>
      <t xml:space="preserve">  WoStunden für Assistenzleistung im </t>
    </r>
    <r>
      <rPr>
        <b/>
        <sz val="11"/>
        <rFont val="Calibri"/>
        <family val="2"/>
        <scheme val="minor"/>
      </rPr>
      <t>Unterricht</t>
    </r>
  </si>
  <si>
    <r>
      <t xml:space="preserve">  für Assistenzleistungen im </t>
    </r>
    <r>
      <rPr>
        <b/>
        <sz val="11"/>
        <rFont val="Calibri"/>
        <family val="2"/>
        <scheme val="minor"/>
      </rPr>
      <t>Freizeitbereich (GTS)</t>
    </r>
  </si>
  <si>
    <t>Kurzbeschreibung der Klassensituation
   bzw Begründung der Notwendigkeiten</t>
  </si>
  <si>
    <t>der SuS
 in der KL</t>
  </si>
  <si>
    <t>SPZ Bludenz</t>
  </si>
  <si>
    <t>SPZ Vandans</t>
  </si>
  <si>
    <t>ASO Lauterach-Unterfeld</t>
  </si>
  <si>
    <t>ASO Bregenz</t>
  </si>
  <si>
    <t>SPZ Dornbirn</t>
  </si>
  <si>
    <t>LZHp Dornbirn</t>
  </si>
  <si>
    <t>ASO Hohenems-Schwefel</t>
  </si>
  <si>
    <t>VSp/MSp/ASOp Paedakoop</t>
  </si>
  <si>
    <t>LSS Schlins-Jupident</t>
  </si>
  <si>
    <t>SPZ Götzis</t>
  </si>
  <si>
    <t>LSS Mäder</t>
  </si>
  <si>
    <t xml:space="preserve">GTS - </t>
  </si>
  <si>
    <t>..für die Lernzeiten GLZ, ILZ</t>
  </si>
  <si>
    <t>Einrechnungen</t>
  </si>
  <si>
    <t>=  schulbezogene Verminderungen der Unterrichtsverpflichtung</t>
  </si>
  <si>
    <t>IT-Arbeitsplätze:</t>
  </si>
  <si>
    <t>.. außer bei den angeschl.</t>
  </si>
  <si>
    <r>
      <t>Zahl der</t>
    </r>
    <r>
      <rPr>
        <b/>
        <sz val="12"/>
        <rFont val="Calibri"/>
        <family val="2"/>
        <scheme val="minor"/>
      </rPr>
      <t xml:space="preserve"> </t>
    </r>
    <r>
      <rPr>
        <b/>
        <u/>
        <sz val="12"/>
        <rFont val="Calibri"/>
        <family val="2"/>
        <scheme val="minor"/>
      </rPr>
      <t>IT-Arbeitsplätze</t>
    </r>
  </si>
  <si>
    <t xml:space="preserve"> …für die Verwendung im Unterricht</t>
  </si>
  <si>
    <t>Ltg</t>
  </si>
  <si>
    <t>Altr.</t>
  </si>
  <si>
    <t>PD</t>
  </si>
  <si>
    <t>Schulleitung:</t>
  </si>
  <si>
    <t xml:space="preserve">Die Direktorin /der Direktor ..  </t>
  </si>
  <si>
    <t xml:space="preserve"> ist im Altrecht angestellt (meist L2a2)</t>
  </si>
  <si>
    <t>a</t>
  </si>
  <si>
    <t xml:space="preserve"> ist im PD-Schema eingestuft</t>
  </si>
  <si>
    <t>b</t>
  </si>
  <si>
    <t>hat anderswo ihre/seine Stammschule</t>
  </si>
  <si>
    <t>c</t>
  </si>
  <si>
    <t>leitet diese Klassen als angeschlossene</t>
  </si>
  <si>
    <t>Leitung</t>
  </si>
  <si>
    <t xml:space="preserve">Berechnung für PD: </t>
  </si>
  <si>
    <t xml:space="preserve"> Erfolgt nach den Vollbeschäftigungsäquivalenten [VBÄ]</t>
  </si>
  <si>
    <t>freig. ab 10,0 VBÄ,  12 WoStd ab 5,0 VBÄ,  darunter 6 WoStd</t>
  </si>
  <si>
    <t>zum 30. September des vorangegangenen Schuljahres.</t>
  </si>
  <si>
    <t>Assistenz</t>
  </si>
  <si>
    <t>=  schulische Assistenz       ..laut gesondertem Tabellenblatt &lt;Assistenz&gt;</t>
  </si>
  <si>
    <t xml:space="preserve"> Klassen *1,5</t>
  </si>
  <si>
    <t xml:space="preserve">der Jahresnorm von 20: </t>
  </si>
  <si>
    <t xml:space="preserve">Berechnung mit </t>
  </si>
  <si>
    <t>..für die Unterrichtserteilung</t>
  </si>
  <si>
    <t>zur "Bedarfsplanung"</t>
  </si>
  <si>
    <t xml:space="preserve">Weitere Einrechnung für </t>
  </si>
  <si>
    <t xml:space="preserve"> . . .</t>
  </si>
  <si>
    <t>MDM_ab</t>
  </si>
  <si>
    <t>j21</t>
  </si>
  <si>
    <t>Religionsunterricht röm.-kath.</t>
  </si>
  <si>
    <t xml:space="preserve">Der röm.kath. Religionsunterricht wird voraussichtlich abgehalten .. </t>
  </si>
  <si>
    <t>Klassen bzw Gruppen</t>
  </si>
  <si>
    <t xml:space="preserve"> mit gesamt</t>
  </si>
  <si>
    <t>Meldung für die Bedarfsplanung</t>
  </si>
  <si>
    <t xml:space="preserve"> .. im Rahmen der Vorgaben des Religionsunterrichtsgesetzes.</t>
  </si>
  <si>
    <t>Tel.Nr.</t>
  </si>
  <si>
    <t xml:space="preserve">für Rückfragen aus dem Schulamt: </t>
  </si>
  <si>
    <t>Summen</t>
  </si>
  <si>
    <t>1a</t>
  </si>
  <si>
    <t>bzw. 
Anmerkung</t>
  </si>
  <si>
    <t xml:space="preserve">ReligionslehrerIn
</t>
  </si>
  <si>
    <t>gehaltene
WoStden</t>
  </si>
  <si>
    <t>am k.RU</t>
  </si>
  <si>
    <t>Teilnehmende</t>
  </si>
  <si>
    <r>
      <t>Kinder o.B.</t>
    </r>
    <r>
      <rPr>
        <sz val="8"/>
        <rFont val="Calibri"/>
        <family val="2"/>
      </rPr>
      <t>,</t>
    </r>
    <r>
      <rPr>
        <sz val="7"/>
        <rFont val="Calibri"/>
        <family val="2"/>
      </rPr>
      <t xml:space="preserve"> 
die in der Gruppe mit-unterrichtet werden 
(= als Freifach) </t>
    </r>
  </si>
  <si>
    <t>Abmeldungen
vom k.RU</t>
  </si>
  <si>
    <t>röm.-kath.
SchülerInnen</t>
  </si>
  <si>
    <t>Klassen-
schülerzahl</t>
  </si>
  <si>
    <t>k.RU  =  röm.-kath. Religionsunterricht</t>
  </si>
  <si>
    <t>SchülerInnen /  Klassenbild</t>
  </si>
  <si>
    <t>Röm.-kath. Religionsunterricht</t>
  </si>
  <si>
    <t xml:space="preserve"> B E D A R F S M E L D U N G</t>
  </si>
  <si>
    <t xml:space="preserve"> Im Tabellenblatt &lt;Religion&gt; sind Einträge </t>
  </si>
  <si>
    <t>Wochenstden  in</t>
  </si>
  <si>
    <t xml:space="preserve"> vorzunehmen, damit hier Werte aufscheinen </t>
  </si>
  <si>
    <t xml:space="preserve">In Sprachheilpädagogik und spezifi. Lernförderung kümmern sich regionale Teams um die Abdeckung, </t>
  </si>
  <si>
    <t xml:space="preserve">die Schule selber muss keine Stundenzuteilung beantragen. </t>
  </si>
  <si>
    <t xml:space="preserve">Beantragt sind:  </t>
  </si>
  <si>
    <t xml:space="preserve"> mit gedrückter Maustaste gemeinsam markieren, Mausklick rechts, "einblenden" auswählen</t>
  </si>
  <si>
    <t>sodass mit den Gesamtressourcen auch die Mobbingskoordinationsstelle und die Krisenbe-</t>
  </si>
  <si>
    <t xml:space="preserve">Schulstandorten abgedeckt werden können.  </t>
  </si>
  <si>
    <t xml:space="preserve">gleitlehrpersonen abgedeckt werden können </t>
  </si>
  <si>
    <t xml:space="preserve">laut den vertraglichen Vereinbarungen vom </t>
  </si>
  <si>
    <t xml:space="preserve">WoStd /Unterrichtsressourcen beantragt, </t>
  </si>
  <si>
    <t xml:space="preserve"> </t>
  </si>
  <si>
    <t xml:space="preserve">Eine entsprechende Vereinbarung wurde mit d. zuständigen SQM getroffen am </t>
  </si>
  <si>
    <t>sodass mit den Gesamtressourcen auch die Förderung und Beratung an anderen betroffenen</t>
  </si>
  <si>
    <t>. . .</t>
  </si>
  <si>
    <t>Religion</t>
  </si>
  <si>
    <t>Tabellenblatt</t>
  </si>
  <si>
    <t>vor vobs-Scharfstellen der EÖ-Meldung, und wieder nach den EÖ-Meldungen, vor/mit vobs-Bedarf ..</t>
  </si>
  <si>
    <t xml:space="preserve">vor Bedarfserhebung, danach aus eingereichter BedErh, dann nach den Leiterbestellungen und nochmals </t>
  </si>
  <si>
    <t xml:space="preserve">Hier soll mehrfach jährlich der aktuelle Datenstand abgeglichen werden. </t>
  </si>
  <si>
    <t xml:space="preserve">Die Schulbezeichnungen wurden von Tobi mit Sokrates und SAP abgestimmt, </t>
  </si>
  <si>
    <t>Die Assistenzleistung im GTS-Freizeitbereich kann NIEMALS über ein Präs/3-Dienstverhältnis finanziert werden.</t>
  </si>
  <si>
    <t>..unabhängig davon, welches Personal diese Stunden abdecken wird.</t>
  </si>
  <si>
    <t xml:space="preserve">Hier sollen die notwendigen Stunden zur Gänze eingetragen werden, </t>
  </si>
  <si>
    <t>das hier ermittelte Ergebnis ist lediglich ein Schätz-/Annäherungswert!</t>
  </si>
  <si>
    <t xml:space="preserve"> ..für die Leiter-Verminderung im Altrecht ist das Sokrates-Ergebnis maßgeblich,</t>
  </si>
  <si>
    <t xml:space="preserve">Die berechneten Wochenstunden für die LZ sind verbindlich, </t>
  </si>
  <si>
    <t>die in SOK (mit allen Details) ermittelten Gruppen!</t>
  </si>
  <si>
    <t>Sehr wohl verbindlich ist die hier berechnete Zahl an Wochenstunden!</t>
  </si>
  <si>
    <t xml:space="preserve">Die hier errechnete Anzahl an Gruppen kann von der Gruppenzahl in Sokrates abweichen,  ..maßgeblich sind jedenfalls </t>
  </si>
  <si>
    <t>Die möglichen Höchststunden für g.GTS sollen in unveränderter Großzügigkeit weitergeführt werden.</t>
  </si>
  <si>
    <t>..und hier angezeigt für ein komplettes GTS-Bild der Schule</t>
  </si>
  <si>
    <t>Für die verschränkte Form werden die Stunden hingegen aus dem Konti-Blatt übernommen</t>
  </si>
  <si>
    <t>In diesem Tabellenblatt werden die Stunden für die getrennte Form festgestellt - wie bisher in Aufbau und Ausmaß</t>
  </si>
  <si>
    <t>Hier kann noch beliebiger Text/Antrag/Hinweis ergänzt werden ..</t>
  </si>
  <si>
    <t xml:space="preserve"> - " -</t>
  </si>
  <si>
    <t>Hellgraue Schriftfarbe, wenn nicht in PD eingestuft</t>
  </si>
  <si>
    <t>So weit gerechnet werden kann, ist hier die Unterri.Verpflichtung angezeigt</t>
  </si>
  <si>
    <t>Es kann mit den wenigen Daten nicht immer zu-Ende-gerechnet werden, daher manchmal Fragezeigen</t>
  </si>
  <si>
    <t>Wenn Leitung in PD, dann andere Schriftfarbe und nur wenige Einträge</t>
  </si>
  <si>
    <t>Hier sollen nicht Einzel-Einrechnungen der eigenen Lehrer an anderen Schulen eingetragen werden, sondern zB IT-Regionalbetreuung, ARGE</t>
  </si>
  <si>
    <t>..wobei derartige Fälle kaum mehr vorkommen werden!?</t>
  </si>
  <si>
    <t xml:space="preserve">Die Stundenberechnung für g.GTS ist aus den bisherigen Regelungen übernommen. </t>
  </si>
  <si>
    <t>Eine autonome KL-Änderung wirkt nicht (mehr) bei gänzlicher Freistellung und nie bei PD-Leitung!</t>
  </si>
  <si>
    <t>Wo und wie zu begründen wäre, wird hier offen gelassen</t>
  </si>
  <si>
    <t>Hier wird die Zwischensumme auf 1 Kommastelle aufgerundet</t>
  </si>
  <si>
    <t>.. auch die -0,5 für IT-Erhöhung scheint hier auf</t>
  </si>
  <si>
    <t>Es wird die durchschnittliche Anzahl der SuS pro KL angezeigt, in Gesamtbetrachtung über alle Schulstufen</t>
  </si>
  <si>
    <t>Die KL-Anzahl lässt sich hier überschreiben, wenn schulautonom anders beschlossen wurde.</t>
  </si>
  <si>
    <t>&lt;&lt;&lt;Diese Zeile soll (nur) von Standorten mit einer Sprach- &amp; Bewegungsklasse eingeblendet werden!</t>
  </si>
  <si>
    <t>Die Berechnung der Klassen wird ausschließlich benötigt für die Leitungsverminderung im Altrecht!</t>
  </si>
  <si>
    <t>Bei Eintrag einer nicht-existenten SKZ erscheint möglicherweise der Schulname der nächstniedrigeren SKZ</t>
  </si>
  <si>
    <t>Diese Zelle soll ausgewählt sein, dann gibt's den Hilfetext zum Befüllen</t>
  </si>
  <si>
    <t>gesonderte Mappen mit geringen Abweichungen  "zur Bedarfsplanung" im Frühjahr und "zum Schulstart" im Herbst</t>
  </si>
  <si>
    <t>pro Schultyp gesondert = in vier Varianten</t>
  </si>
  <si>
    <t>Excel-Mappe für die Berechnung der Stundenressourcen pro Einzelschule, in dieser Form begonnen im Frühjahr 2022 (ab dem Schuljahr 2022/23)</t>
  </si>
  <si>
    <t>In Zelle L9 ist die SKZ der besonderen Schulen gelistet</t>
  </si>
  <si>
    <t>Schulen mit besonderer Regelung oder Sprachklassen erhalten hier eine Meldung - bei künftigen Änderungen bitte anpassen!</t>
  </si>
  <si>
    <t xml:space="preserve">In dieser Zeile sind grundsätzlich alle SuS anzuführen, </t>
  </si>
  <si>
    <t>..lediglich die SuS in der Sprach- &amp; Bewegungsklasse sind extra anzugeben in Zeile 15!</t>
  </si>
  <si>
    <t>In c18 werden behördenseits die möglichen/vorgesehenen KL berechnet</t>
  </si>
  <si>
    <t>..möglichst gleichlautend wie zuletzt bis 2021/22</t>
  </si>
  <si>
    <t>..und keineswegs mit der Absicht, etwas einsparen zu wollen.</t>
  </si>
  <si>
    <t>Eine behördlich genehmigte Änderung der KL-Zahl ..aus der Zelle K49 wird hier einbezogen</t>
  </si>
  <si>
    <t xml:space="preserve">Das Ergebnis der Kopfquote wird hier berechnet; </t>
  </si>
  <si>
    <t>DFörderung wird "integrativ" gemacht  = weder DFöKurs noch gesonderte DFöKL sind vorgesehen</t>
  </si>
  <si>
    <t>Das ist eine Mehrzeile in Reserve, die derzeit nicht benötigt wird</t>
  </si>
  <si>
    <t>Hier werden Std ausgewiesen für Sprach&amp;Bew-KL  und für die Klein-Klasse in Jupident</t>
  </si>
  <si>
    <t>In der Zelle K49 darf die Schule dann eine Ganzzahl eintragen, wenn von Präs/3 genehmigt wurde</t>
  </si>
  <si>
    <t>rechts in j42 wird die GTS-Stundensumme angezeigt  ..nach Einträgen im Tabellenblatt &lt;GTS&gt;</t>
  </si>
  <si>
    <t>Sind die Gespräche Anfang Mai noch nicht abgeschlossen, soll unaufgefordert nachgemeldet werden ..</t>
  </si>
  <si>
    <t>..und es sind hier mitzubetreuende Aufgaben angezeigt.</t>
  </si>
  <si>
    <t>Biblio gibt es nur an wenigen Standorten, immer mit spezieller Stundenanzahl</t>
  </si>
  <si>
    <t>Hier erscheint der passende Textvorschlag, sofern die Spalte i in Tabelle &lt;BasisS&gt; aktuell gewartet ist</t>
  </si>
  <si>
    <t xml:space="preserve">Die beantragten Stunden sind mit SQM/DM jedenfalls abzusprechen, </t>
  </si>
  <si>
    <t>bei speziellen/zusätzlichen Wünschen wird die Schule unten Anmerkungen zu ergänzen haben.</t>
  </si>
  <si>
    <t>Die hier angezeigte Stundenanzahl ist als zugesagtes Mindestausmaß zu verstehen,  ein Mehrbedarf ist zu beantragen!</t>
  </si>
  <si>
    <t>Die Maßzahlen für die Berechnung sind in A2:B4 festgelegt</t>
  </si>
  <si>
    <t>die genauen Daten dafür und Relevantes für den Leiter sind festgehalten in den Zellen f2:i20</t>
  </si>
  <si>
    <t>IT - MDM:</t>
  </si>
  <si>
    <t>angeschlossene KL:</t>
  </si>
  <si>
    <t>Aus den Einträgen in F2:F20 kann die Leitungsberechnung im Altrecht abgeleitet werden.</t>
  </si>
  <si>
    <t>..wobei bei angeschlossenen KL keine (weitere) Einrechnung (am Standort) vorgesehen ist.</t>
  </si>
  <si>
    <t xml:space="preserve">Die notwendigen Einträge zur weiteren Ableitung finden sich in J2:J20 </t>
  </si>
  <si>
    <t>BasisS</t>
  </si>
  <si>
    <t>Alt+F11, unter Eigenschaften&gt;Visible bei verstecktem Tabellenblatt die Einstellung ändern zum Einblenden</t>
  </si>
  <si>
    <t>in Zelle i5 erscheint ein Text, wenn der Schulname anders lautet als der Eintrag aus der Tabelle &lt;BasisS&gt;</t>
  </si>
  <si>
    <t>Ab mittleren Schulgrößen = ab 2,5 kann hier um 0,1 erhöht werden. Das geht dann zulasten des Unterrichts, siehe Zeile 25</t>
  </si>
  <si>
    <t>Die Grundsätze sind in E24:F32 hinterlegt,  orange-textgefärbt in G sind die nicht um 2% gekürzten Werte</t>
  </si>
  <si>
    <t>..und besondere Regelungen haben auch zwei der drei Landes-Einrichtungen, siehe Zelle L7</t>
  </si>
  <si>
    <t>Für zwei Sonderpäd. Landes-Einrichtungen und die Privatschule Paedakoop sind hier ergänzende Anträge möglich</t>
  </si>
  <si>
    <t>&lt;&lt;Achtung:  LZH und Mäder werden fix mit 10 KL eingetragen</t>
  </si>
  <si>
    <t xml:space="preserve"> lila </t>
  </si>
  <si>
    <t>..gefärbte Tabellenblätter sollen 'versteckt'-augeblendet sein</t>
  </si>
  <si>
    <t>Berechnung der Stundenressourcen</t>
  </si>
  <si>
    <t xml:space="preserve">BedS  = Bedarfsplanung der Stundenressourcen </t>
  </si>
  <si>
    <t>in J7 kann die Versions-Nr angepasst werden, falls Änderungen notwendig wurden</t>
  </si>
  <si>
    <t xml:space="preserve">Die Blattbezeichnung in A1 ist anders bei Bedarfsmeldung und als 'Jahresmeldung' zum Schulstart (= bisher "EöB") </t>
  </si>
  <si>
    <t>..und heraus-/hineinzunehmen ist die Datenmeldung in D10&amp;D11</t>
  </si>
  <si>
    <t>Konti23</t>
  </si>
  <si>
    <t>j22</t>
  </si>
  <si>
    <t xml:space="preserve"> Im Tabellenblatt &lt;Assistenz&gt; sind Einträge </t>
  </si>
  <si>
    <t>Schulische Assistenz durch SAF</t>
  </si>
  <si>
    <t>Korrektur durch Präs/3</t>
  </si>
  <si>
    <t xml:space="preserve">für ..  </t>
  </si>
  <si>
    <t xml:space="preserve">tatsächlich eingerichtete Gruppen </t>
  </si>
  <si>
    <t>für tatsächlich eingerichtete Gruppen</t>
  </si>
  <si>
    <t>für Gruppenberechnung</t>
  </si>
  <si>
    <t>GL_MO</t>
  </si>
  <si>
    <t>IL_MO</t>
  </si>
  <si>
    <t>GL_DI</t>
  </si>
  <si>
    <t>IL_DI</t>
  </si>
  <si>
    <t>GL_MI</t>
  </si>
  <si>
    <t>IL_MI</t>
  </si>
  <si>
    <t>GL_DO</t>
  </si>
  <si>
    <t>IL_DO</t>
  </si>
  <si>
    <t>GL_FR</t>
  </si>
  <si>
    <t>IL_FR</t>
  </si>
  <si>
    <t>GLZ Einheiten</t>
  </si>
  <si>
    <t>Konti!S85</t>
  </si>
  <si>
    <t>ILZ Einheiten</t>
  </si>
  <si>
    <t>GLZ</t>
  </si>
  <si>
    <t>ILZ</t>
  </si>
  <si>
    <t>verschränkt</t>
  </si>
  <si>
    <t>Gruppen</t>
  </si>
  <si>
    <t>Gerundet</t>
  </si>
  <si>
    <t>Klassen</t>
  </si>
  <si>
    <t>(außer bei Mail-Einreichung:)</t>
  </si>
  <si>
    <t xml:space="preserve">   Unterschrift  [Dir.]</t>
  </si>
  <si>
    <t>LehrerInnen-
stunden</t>
  </si>
  <si>
    <t>Anzahl WoStunden 
für die Assistenz 
im Unterricht, ILZ/GLZ</t>
  </si>
  <si>
    <t xml:space="preserve">zb.: Zusatzkontingent DM: Unterrichtstunden für besondere Förderung; Begabungs- u. Begabtenförderung,
100 Schulen 1000 Chancen,
</t>
  </si>
  <si>
    <t>Extra Antrag für Unterrichtsstunden</t>
  </si>
  <si>
    <t>Einheit &lt; 25 min</t>
  </si>
  <si>
    <t>CI  für VS u. MS</t>
  </si>
  <si>
    <t>Konti24</t>
  </si>
  <si>
    <t>Schuljahr</t>
  </si>
  <si>
    <t>SKZ_BEZEICHNUNG</t>
  </si>
  <si>
    <t>schueler
_anzahl</t>
  </si>
  <si>
    <t>CI</t>
  </si>
  <si>
    <t>CIklasse</t>
  </si>
  <si>
    <t>schulart
_modus</t>
  </si>
  <si>
    <t>erhalter</t>
  </si>
  <si>
    <t>SART
für Konti</t>
  </si>
  <si>
    <t>Schulname
für Konti</t>
  </si>
  <si>
    <t>Zusatz</t>
  </si>
  <si>
    <t>Bezirk</t>
  </si>
  <si>
    <t>Abzug
IT</t>
  </si>
  <si>
    <t>SB</t>
  </si>
  <si>
    <t>öffentlich</t>
  </si>
  <si>
    <t>VS</t>
  </si>
  <si>
    <t>Bludenz</t>
  </si>
  <si>
    <t>MS</t>
  </si>
  <si>
    <t>privat</t>
  </si>
  <si>
    <t>Vandans</t>
  </si>
  <si>
    <t xml:space="preserve"> (mit ASO)</t>
  </si>
  <si>
    <t>Bregenz</t>
  </si>
  <si>
    <t>Kleinwalsertal</t>
  </si>
  <si>
    <t>Lauterach</t>
  </si>
  <si>
    <t>Langenegg</t>
  </si>
  <si>
    <t>Bregenz-Weidach</t>
  </si>
  <si>
    <t>Dornbirn</t>
  </si>
  <si>
    <t>Lustenau</t>
  </si>
  <si>
    <t>Hohenems-Schwefel</t>
  </si>
  <si>
    <t>Feldkirch</t>
  </si>
  <si>
    <t>Götzis</t>
  </si>
  <si>
    <t>Mäder</t>
  </si>
  <si>
    <t>Rankweil-Markt</t>
  </si>
  <si>
    <t>ASO für 2024/25</t>
  </si>
  <si>
    <r>
      <t xml:space="preserve"> NICHT</t>
    </r>
    <r>
      <rPr>
        <sz val="11"/>
        <rFont val="Calibri"/>
        <family val="2"/>
      </rPr>
      <t xml:space="preserve"> im Dienst</t>
    </r>
  </si>
  <si>
    <r>
      <t xml:space="preserve"> Versetzung beantragt
</t>
    </r>
    <r>
      <rPr>
        <sz val="11"/>
        <rFont val="Calibri"/>
        <family val="2"/>
      </rPr>
      <t xml:space="preserve"> (mit xx Stunden)</t>
    </r>
  </si>
  <si>
    <r>
      <t xml:space="preserve"> klassenführend</t>
    </r>
    <r>
      <rPr>
        <b/>
        <sz val="8"/>
        <rFont val="Arial"/>
        <family val="2"/>
      </rPr>
      <t/>
    </r>
  </si>
  <si>
    <r>
      <t xml:space="preserve"> Religion
 </t>
    </r>
    <r>
      <rPr>
        <sz val="11"/>
        <rFont val="Calibri"/>
        <family val="2"/>
      </rPr>
      <t>(röm.kath.)</t>
    </r>
  </si>
  <si>
    <t xml:space="preserve"> Muttersprache &amp;
 andere Religionen</t>
  </si>
  <si>
    <t xml:space="preserve"> Sprachheilpädagogik &amp;
 spezifische Lernförderung</t>
  </si>
  <si>
    <t xml:space="preserve"> Werken</t>
  </si>
  <si>
    <r>
      <rPr>
        <sz val="11"/>
        <rFont val="Calibri"/>
        <family val="2"/>
      </rPr>
      <t xml:space="preserve"> für</t>
    </r>
    <r>
      <rPr>
        <b/>
        <sz val="11"/>
        <rFont val="Calibri"/>
        <family val="2"/>
      </rPr>
      <t xml:space="preserve"> Assistenz
 (mit Anstellung über BilDi)</t>
    </r>
  </si>
  <si>
    <r>
      <t xml:space="preserve"> Einrechnungen
</t>
    </r>
    <r>
      <rPr>
        <sz val="11"/>
        <rFont val="Calibri"/>
        <family val="2"/>
      </rPr>
      <t xml:space="preserve"> (IT, Bib &amp; sonstige
 Einrechnungen) </t>
    </r>
  </si>
  <si>
    <r>
      <t xml:space="preserve"> Stunden an
 </t>
    </r>
    <r>
      <rPr>
        <b/>
        <sz val="11"/>
        <rFont val="Calibri"/>
        <family val="2"/>
      </rPr>
      <t>anderen Schulen</t>
    </r>
  </si>
  <si>
    <r>
      <t xml:space="preserve"> Beschäftigungsausmaß 
 </t>
    </r>
    <r>
      <rPr>
        <sz val="11"/>
        <rFont val="Calibri"/>
        <family val="2"/>
      </rPr>
      <t>in Stunden</t>
    </r>
  </si>
  <si>
    <t xml:space="preserve">Summe: </t>
  </si>
  <si>
    <t xml:space="preserve">zur Verfügung stehendes Kontingent: </t>
  </si>
  <si>
    <t xml:space="preserve">Restkontingent: </t>
  </si>
  <si>
    <t>Name</t>
  </si>
  <si>
    <t>Vorname</t>
  </si>
  <si>
    <t>Std.</t>
  </si>
  <si>
    <t>Klf</t>
  </si>
  <si>
    <t>Rel</t>
  </si>
  <si>
    <t>WE</t>
  </si>
  <si>
    <t>SpSp</t>
  </si>
  <si>
    <t>Assi</t>
  </si>
  <si>
    <t>Einr.</t>
  </si>
  <si>
    <t>and.
Schule</t>
  </si>
  <si>
    <t>lit</t>
  </si>
  <si>
    <r>
      <t xml:space="preserve">Name, </t>
    </r>
    <r>
      <rPr>
        <b/>
        <sz val="12"/>
        <rFont val="Calibri"/>
        <family val="2"/>
      </rPr>
      <t>Stammschule</t>
    </r>
    <r>
      <rPr>
        <sz val="12"/>
        <rFont val="Calibri"/>
        <family val="2"/>
      </rPr>
      <t xml:space="preserve">
</t>
    </r>
  </si>
  <si>
    <t xml:space="preserve"> Muttersprache &amp;
 alle Religionen
</t>
  </si>
  <si>
    <t>Werken</t>
  </si>
  <si>
    <t>Sprachheilpädagogik &amp; 
spezifische Lernförderung</t>
  </si>
  <si>
    <r>
      <t xml:space="preserve">Assistenz
</t>
    </r>
    <r>
      <rPr>
        <sz val="10"/>
        <rFont val="Calibri"/>
        <family val="2"/>
      </rPr>
      <t>(mit Anstellung über BilDi)</t>
    </r>
  </si>
  <si>
    <t>IT-Betreuung</t>
  </si>
  <si>
    <r>
      <t xml:space="preserve">
</t>
    </r>
    <r>
      <rPr>
        <b/>
        <sz val="11"/>
        <rFont val="Calibri"/>
        <family val="2"/>
      </rPr>
      <t>Fach</t>
    </r>
  </si>
  <si>
    <t xml:space="preserve">
Stunden
</t>
  </si>
  <si>
    <t xml:space="preserve">Einschätzung der Schule: </t>
  </si>
  <si>
    <t xml:space="preserve">     keine personelle Änderung notwendig</t>
  </si>
  <si>
    <r>
      <t xml:space="preserve">     </t>
    </r>
    <r>
      <rPr>
        <b/>
        <u/>
        <sz val="14"/>
        <rFont val="Calibri"/>
        <family val="2"/>
      </rPr>
      <t>Überbesetzung:</t>
    </r>
  </si>
  <si>
    <t xml:space="preserve">      Lehrverpflichtung eingesetzt werden.  </t>
  </si>
  <si>
    <t xml:space="preserve">      Lösungsvorschlag:</t>
  </si>
  <si>
    <t>xx Stunden in</t>
  </si>
  <si>
    <t xml:space="preserve">     zusätzlicher Bedarf
      an Lehrpersonen:</t>
  </si>
  <si>
    <t xml:space="preserve"> klassenführend</t>
  </si>
  <si>
    <t xml:space="preserve"> Integration/
 Teamteaching</t>
  </si>
  <si>
    <r>
      <rPr>
        <b/>
        <sz val="11"/>
        <rFont val="Calibri"/>
        <family val="2"/>
      </rPr>
      <t xml:space="preserve"> Religion</t>
    </r>
    <r>
      <rPr>
        <b/>
        <sz val="10"/>
        <rFont val="Calibri"/>
        <family val="2"/>
      </rPr>
      <t xml:space="preserve">
 </t>
    </r>
    <r>
      <rPr>
        <sz val="9"/>
        <rFont val="Calibri"/>
        <family val="2"/>
      </rPr>
      <t>(röm.kath.)</t>
    </r>
  </si>
  <si>
    <t xml:space="preserve"> Sprachheilpädagogik &amp; 
 spezifische Lernförderung</t>
  </si>
  <si>
    <t xml:space="preserve"> Deutschförderung</t>
  </si>
  <si>
    <t xml:space="preserve"> andere Fächer</t>
  </si>
  <si>
    <r>
      <t xml:space="preserve">LehrerInnen mit </t>
    </r>
    <r>
      <rPr>
        <b/>
        <u/>
        <sz val="22"/>
        <color theme="1"/>
        <rFont val="Calibri"/>
        <family val="2"/>
      </rPr>
      <t>anderer Stammschule</t>
    </r>
    <r>
      <rPr>
        <b/>
        <sz val="22"/>
        <color theme="1"/>
        <rFont val="Calibri"/>
        <family val="2"/>
      </rPr>
      <t xml:space="preserve">, </t>
    </r>
  </si>
  <si>
    <t>normale Klassen</t>
  </si>
  <si>
    <t>Einrechnung</t>
  </si>
  <si>
    <t>ASO</t>
  </si>
  <si>
    <t>Gr</t>
  </si>
  <si>
    <t>Dornbirn-Gehörlose</t>
  </si>
  <si>
    <t>Paedakoop</t>
  </si>
  <si>
    <t>Schlins-Jupident</t>
  </si>
  <si>
    <t>Hinweis</t>
  </si>
  <si>
    <t>Anmeldungen für den Erstsprachenunterricht</t>
  </si>
  <si>
    <t xml:space="preserve">ein Unterricht in dieser Erstsprache zustande kommt. </t>
  </si>
  <si>
    <t>Albanisch</t>
  </si>
  <si>
    <t>Polnisch</t>
  </si>
  <si>
    <t>Sonstige Sprachen</t>
  </si>
  <si>
    <t>Arabisch</t>
  </si>
  <si>
    <t>Rumänisch</t>
  </si>
  <si>
    <t>Armenisch</t>
  </si>
  <si>
    <t>Russisch</t>
  </si>
  <si>
    <t>B/K/S</t>
  </si>
  <si>
    <t>Spanisch</t>
  </si>
  <si>
    <t>Chinesisch</t>
  </si>
  <si>
    <t>Tschetschenisch</t>
  </si>
  <si>
    <t>Englisch</t>
  </si>
  <si>
    <t>Türkisch</t>
  </si>
  <si>
    <t>Französisch</t>
  </si>
  <si>
    <t>Ungarisch</t>
  </si>
  <si>
    <t>Italienisch</t>
  </si>
  <si>
    <t>Ukrainisch</t>
  </si>
  <si>
    <t>Klasse, Telnr. der Eltern bekanntgegeben werden.</t>
  </si>
  <si>
    <t>Übermitteln Sie bitte die Schülerdaten per Mail an:</t>
  </si>
  <si>
    <t>mustafa.can@bildung-vbg.gv.at</t>
  </si>
  <si>
    <t>Anmeldeformulare und weiterführende Informationen</t>
  </si>
  <si>
    <r>
      <t xml:space="preserve">LeiterIn und LehrerInnen </t>
    </r>
    <r>
      <rPr>
        <b/>
        <sz val="18"/>
        <rFont val="Calibri"/>
        <family val="2"/>
      </rPr>
      <t xml:space="preserve">
</t>
    </r>
    <r>
      <rPr>
        <b/>
        <sz val="18"/>
        <color indexed="16"/>
        <rFont val="Calibri"/>
        <family val="2"/>
      </rPr>
      <t xml:space="preserve">der eigenen Schule 
</t>
    </r>
    <r>
      <rPr>
        <b/>
        <sz val="10"/>
        <color indexed="16"/>
        <rFont val="Calibri"/>
        <family val="2"/>
      </rPr>
      <t>[= Stammschule]</t>
    </r>
    <r>
      <rPr>
        <b/>
        <sz val="10"/>
        <rFont val="Calibri"/>
        <family val="2"/>
      </rPr>
      <t xml:space="preserve">
… in alphabetischer Reihenfolge
</t>
    </r>
    <r>
      <rPr>
        <b/>
        <u/>
        <sz val="10"/>
        <rFont val="Calibri"/>
        <family val="2"/>
      </rPr>
      <t>beginnend mit der Leitung</t>
    </r>
  </si>
  <si>
    <t>Summe</t>
  </si>
  <si>
    <r>
      <t xml:space="preserve"> Gehaltene Stunden
</t>
    </r>
    <r>
      <rPr>
        <sz val="11"/>
        <rFont val="Calibri"/>
        <family val="2"/>
        <scheme val="minor"/>
      </rPr>
      <t xml:space="preserve"> außer jene der Spalten H bis O</t>
    </r>
  </si>
  <si>
    <t xml:space="preserve"> Erstsprache &amp;
 andere Religionen</t>
  </si>
  <si>
    <t xml:space="preserve">      nicht alle im Blatt &lt;Lehrpersonen&gt; eingetragenen Lehrpersonen können im Rahmen ihrer </t>
  </si>
  <si>
    <t xml:space="preserve">verpflichtend angemeldet haben, unabhängig davon, ob an der Stammschule </t>
  </si>
  <si>
    <r>
      <t xml:space="preserve"> Gehaltene Stunden
</t>
    </r>
    <r>
      <rPr>
        <sz val="11"/>
        <rFont val="Calibri"/>
        <family val="2"/>
        <scheme val="minor"/>
      </rPr>
      <t xml:space="preserve"> außer jene der Spalten F bis N</t>
    </r>
  </si>
  <si>
    <t xml:space="preserve">Lit. Stunden + GTS: </t>
  </si>
  <si>
    <t xml:space="preserve">Extra Antrag: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</si>
</sst>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General\ \K\L"/>
    <numFmt numFmtId="166" formatCode="\+\ 0.0;\-\ 0.0"/>
    <numFmt numFmtId="167" formatCode="\+General;\-General"/>
    <numFmt numFmtId="168" formatCode="\+\ General"/>
  </numFmts>
  <fonts count="210"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font>
    <font>
      <sz val="14"/>
      <color theme="1"/>
      <name val="Calibri"/>
      <family val="2"/>
    </font>
    <font>
      <sz val="11"/>
      <color theme="1"/>
      <name val="Calibri"/>
      <family val="2"/>
      <scheme val="minor"/>
    </font>
    <font>
      <sz val="11"/>
      <color rgb="FF0070C0"/>
      <name val="Calibri"/>
      <family val="2"/>
    </font>
    <font>
      <sz val="13"/>
      <color theme="1"/>
      <name val="Calibri"/>
      <family val="2"/>
    </font>
    <font>
      <sz val="16"/>
      <color theme="1"/>
      <name val="Calibri"/>
      <family val="2"/>
    </font>
    <font>
      <b/>
      <sz val="12"/>
      <color theme="1"/>
      <name val="Calibri"/>
      <family val="2"/>
    </font>
    <font>
      <sz val="11"/>
      <color rgb="FFC00000"/>
      <name val="Calibri"/>
      <family val="2"/>
    </font>
    <font>
      <sz val="11"/>
      <color theme="0" tint="-0.499984740745262"/>
      <name val="Calibri"/>
      <family val="2"/>
    </font>
    <font>
      <sz val="10"/>
      <name val="Calibri"/>
      <family val="2"/>
    </font>
    <font>
      <sz val="11"/>
      <name val="Calibri"/>
      <family val="2"/>
    </font>
    <font>
      <b/>
      <u/>
      <sz val="12"/>
      <color theme="1"/>
      <name val="Calibri"/>
      <family val="2"/>
    </font>
    <font>
      <i/>
      <sz val="10"/>
      <color theme="0" tint="-0.499984740745262"/>
      <name val="Calibri"/>
      <family val="2"/>
    </font>
    <font>
      <i/>
      <sz val="11"/>
      <color theme="1"/>
      <name val="Calibri"/>
      <family val="2"/>
    </font>
    <font>
      <b/>
      <sz val="11"/>
      <color rgb="FF0070C0"/>
      <name val="Calibri"/>
      <family val="2"/>
    </font>
    <font>
      <sz val="11"/>
      <color rgb="FF7030A0"/>
      <name val="Calibri"/>
      <family val="2"/>
    </font>
    <font>
      <sz val="4"/>
      <color theme="1"/>
      <name val="Calibri"/>
      <family val="2"/>
    </font>
    <font>
      <sz val="10"/>
      <color theme="1"/>
      <name val="Calibri"/>
      <family val="2"/>
    </font>
    <font>
      <sz val="5"/>
      <color theme="0" tint="-0.499984740745262"/>
      <name val="Calibri"/>
      <family val="2"/>
    </font>
    <font>
      <b/>
      <u/>
      <sz val="11"/>
      <color theme="1"/>
      <name val="Calibri"/>
      <family val="2"/>
    </font>
    <font>
      <i/>
      <sz val="8"/>
      <color theme="1"/>
      <name val="Calibri"/>
      <family val="2"/>
    </font>
    <font>
      <i/>
      <sz val="9"/>
      <color theme="1"/>
      <name val="Calibri"/>
      <family val="2"/>
    </font>
    <font>
      <b/>
      <sz val="11"/>
      <color rgb="FFC00000"/>
      <name val="Calibri"/>
      <family val="2"/>
    </font>
    <font>
      <b/>
      <sz val="14"/>
      <color theme="1"/>
      <name val="Calibri"/>
      <family val="2"/>
    </font>
    <font>
      <sz val="8"/>
      <color theme="0" tint="-0.499984740745262"/>
      <name val="Calibri"/>
      <family val="2"/>
    </font>
    <font>
      <b/>
      <sz val="11"/>
      <color rgb="FF7030A0"/>
      <name val="Calibri"/>
      <family val="2"/>
    </font>
    <font>
      <b/>
      <sz val="14"/>
      <name val="Calibri"/>
      <family val="2"/>
    </font>
    <font>
      <i/>
      <sz val="11"/>
      <color theme="9" tint="-0.249977111117893"/>
      <name val="Calibri"/>
      <family val="2"/>
    </font>
    <font>
      <sz val="9"/>
      <color rgb="FF0070C0"/>
      <name val="Calibri"/>
      <family val="2"/>
    </font>
    <font>
      <sz val="8"/>
      <color theme="1"/>
      <name val="Calibri"/>
      <family val="2"/>
      <scheme val="minor"/>
    </font>
    <font>
      <sz val="11"/>
      <color theme="0" tint="-0.14999847407452621"/>
      <name val="Calibri"/>
      <family val="2"/>
      <scheme val="minor"/>
    </font>
    <font>
      <sz val="10"/>
      <color theme="0"/>
      <name val="Calibri"/>
      <family val="2"/>
    </font>
    <font>
      <sz val="6"/>
      <color theme="1"/>
      <name val="Calibri"/>
      <family val="2"/>
    </font>
    <font>
      <sz val="11"/>
      <name val="Arial"/>
      <family val="2"/>
    </font>
    <font>
      <u/>
      <sz val="11"/>
      <color indexed="12"/>
      <name val="Arial"/>
      <family val="2"/>
    </font>
    <font>
      <sz val="9"/>
      <color indexed="81"/>
      <name val="Tahoma"/>
      <family val="2"/>
    </font>
    <font>
      <sz val="9"/>
      <color indexed="81"/>
      <name val="Segoe UI"/>
      <family val="2"/>
    </font>
    <font>
      <sz val="24"/>
      <name val="Calibri"/>
      <family val="2"/>
      <scheme val="minor"/>
    </font>
    <font>
      <sz val="11"/>
      <name val="Calibri"/>
      <family val="2"/>
      <scheme val="minor"/>
    </font>
    <font>
      <u/>
      <sz val="18"/>
      <name val="Calibri"/>
      <family val="2"/>
      <scheme val="minor"/>
    </font>
    <font>
      <sz val="8"/>
      <name val="Calibri"/>
      <family val="2"/>
      <scheme val="minor"/>
    </font>
    <font>
      <sz val="9"/>
      <name val="Calibri"/>
      <family val="2"/>
      <scheme val="minor"/>
    </font>
    <font>
      <u/>
      <sz val="8"/>
      <name val="Calibri"/>
      <family val="2"/>
      <scheme val="minor"/>
    </font>
    <font>
      <b/>
      <sz val="12"/>
      <name val="Calibri"/>
      <family val="2"/>
      <scheme val="minor"/>
    </font>
    <font>
      <i/>
      <sz val="11"/>
      <color indexed="62"/>
      <name val="Calibri"/>
      <family val="2"/>
      <scheme val="minor"/>
    </font>
    <font>
      <sz val="10"/>
      <color rgb="FF333399"/>
      <name val="Calibri"/>
      <family val="2"/>
      <scheme val="minor"/>
    </font>
    <font>
      <i/>
      <sz val="9"/>
      <color rgb="FF333399"/>
      <name val="Calibri"/>
      <family val="2"/>
      <scheme val="minor"/>
    </font>
    <font>
      <sz val="11"/>
      <color indexed="62"/>
      <name val="Calibri"/>
      <family val="2"/>
      <scheme val="minor"/>
    </font>
    <font>
      <u/>
      <sz val="11"/>
      <color rgb="FF333399"/>
      <name val="Calibri"/>
      <family val="2"/>
      <scheme val="minor"/>
    </font>
    <font>
      <sz val="14"/>
      <name val="Calibri"/>
      <family val="2"/>
      <scheme val="minor"/>
    </font>
    <font>
      <sz val="12"/>
      <name val="Calibri"/>
      <family val="2"/>
      <scheme val="minor"/>
    </font>
    <font>
      <u/>
      <sz val="12"/>
      <name val="Calibri"/>
      <family val="2"/>
      <scheme val="minor"/>
    </font>
    <font>
      <sz val="2"/>
      <name val="Calibri"/>
      <family val="2"/>
      <scheme val="minor"/>
    </font>
    <font>
      <b/>
      <sz val="11"/>
      <name val="Calibri"/>
      <family val="2"/>
      <scheme val="minor"/>
    </font>
    <font>
      <sz val="10"/>
      <name val="Calibri"/>
      <family val="2"/>
      <scheme val="minor"/>
    </font>
    <font>
      <sz val="8"/>
      <color indexed="12"/>
      <name val="Calibri"/>
      <family val="2"/>
      <scheme val="minor"/>
    </font>
    <font>
      <i/>
      <sz val="8"/>
      <color indexed="60"/>
      <name val="Calibri"/>
      <family val="2"/>
      <scheme val="minor"/>
    </font>
    <font>
      <b/>
      <u/>
      <sz val="12"/>
      <name val="Calibri"/>
      <family val="2"/>
      <scheme val="minor"/>
    </font>
    <font>
      <sz val="8"/>
      <color theme="2" tint="-0.249977111117893"/>
      <name val="Calibri"/>
      <family val="2"/>
      <scheme val="minor"/>
    </font>
    <font>
      <sz val="16"/>
      <name val="Calibri"/>
      <family val="2"/>
      <scheme val="minor"/>
    </font>
    <font>
      <sz val="11"/>
      <color indexed="16"/>
      <name val="Calibri"/>
      <family val="2"/>
      <scheme val="minor"/>
    </font>
    <font>
      <sz val="8"/>
      <color indexed="44"/>
      <name val="Calibri"/>
      <family val="2"/>
      <scheme val="minor"/>
    </font>
    <font>
      <sz val="8"/>
      <color theme="6" tint="0.79998168889431442"/>
      <name val="Calibri"/>
      <family val="2"/>
      <scheme val="minor"/>
    </font>
    <font>
      <sz val="11"/>
      <color indexed="17"/>
      <name val="Calibri"/>
      <family val="2"/>
      <scheme val="minor"/>
    </font>
    <font>
      <sz val="9"/>
      <color indexed="17"/>
      <name val="Calibri"/>
      <family val="2"/>
      <scheme val="minor"/>
    </font>
    <font>
      <sz val="7"/>
      <color indexed="17"/>
      <name val="Calibri"/>
      <family val="2"/>
      <scheme val="minor"/>
    </font>
    <font>
      <sz val="9"/>
      <color indexed="12"/>
      <name val="Calibri"/>
      <family val="2"/>
      <scheme val="minor"/>
    </font>
    <font>
      <sz val="9"/>
      <color indexed="16"/>
      <name val="Calibri"/>
      <family val="2"/>
      <scheme val="minor"/>
    </font>
    <font>
      <sz val="8"/>
      <color theme="0"/>
      <name val="Calibri"/>
      <family val="2"/>
      <scheme val="minor"/>
    </font>
    <font>
      <sz val="8"/>
      <color rgb="FF0070C0"/>
      <name val="Calibri"/>
      <family val="2"/>
      <scheme val="minor"/>
    </font>
    <font>
      <sz val="6"/>
      <name val="Calibri"/>
      <family val="2"/>
      <scheme val="minor"/>
    </font>
    <font>
      <b/>
      <sz val="14"/>
      <name val="Calibri"/>
      <family val="2"/>
      <scheme val="minor"/>
    </font>
    <font>
      <sz val="11"/>
      <color indexed="12"/>
      <name val="Calibri"/>
      <family val="2"/>
      <scheme val="minor"/>
    </font>
    <font>
      <b/>
      <sz val="11"/>
      <color theme="4" tint="-0.249977111117893"/>
      <name val="Calibri"/>
      <family val="2"/>
      <scheme val="minor"/>
    </font>
    <font>
      <b/>
      <sz val="9"/>
      <name val="Calibri"/>
      <family val="2"/>
      <scheme val="minor"/>
    </font>
    <font>
      <i/>
      <sz val="11"/>
      <name val="Calibri"/>
      <family val="2"/>
      <scheme val="minor"/>
    </font>
    <font>
      <sz val="8"/>
      <color rgb="FF0000FF"/>
      <name val="Calibri"/>
      <family val="2"/>
      <scheme val="minor"/>
    </font>
    <font>
      <sz val="11"/>
      <color rgb="FF0000FF"/>
      <name val="Calibri"/>
      <family val="2"/>
      <scheme val="minor"/>
    </font>
    <font>
      <i/>
      <sz val="6"/>
      <name val="Calibri"/>
      <family val="2"/>
      <scheme val="minor"/>
    </font>
    <font>
      <sz val="11"/>
      <color indexed="16"/>
      <name val="Arial"/>
      <family val="2"/>
    </font>
    <font>
      <sz val="8"/>
      <color indexed="16"/>
      <name val="Arial"/>
      <family val="2"/>
    </font>
    <font>
      <b/>
      <sz val="11"/>
      <color rgb="FF7030A0"/>
      <name val="Arial"/>
      <family val="2"/>
    </font>
    <font>
      <b/>
      <sz val="11"/>
      <name val="Arial"/>
      <family val="2"/>
    </font>
    <font>
      <sz val="14"/>
      <name val="Arial"/>
      <family val="2"/>
    </font>
    <font>
      <sz val="18"/>
      <name val="Calibri"/>
      <family val="2"/>
      <scheme val="minor"/>
    </font>
    <font>
      <u/>
      <sz val="10"/>
      <name val="Calibri"/>
      <family val="2"/>
      <scheme val="minor"/>
    </font>
    <font>
      <u/>
      <sz val="20"/>
      <name val="Calibri"/>
      <family val="2"/>
      <scheme val="minor"/>
    </font>
    <font>
      <sz val="6"/>
      <color theme="0"/>
      <name val="Calibri"/>
      <family val="2"/>
    </font>
    <font>
      <sz val="10"/>
      <color rgb="FF0070C0"/>
      <name val="Calibri"/>
      <family val="2"/>
      <scheme val="minor"/>
    </font>
    <font>
      <b/>
      <sz val="13"/>
      <name val="Calibri"/>
      <family val="2"/>
      <scheme val="minor"/>
    </font>
    <font>
      <sz val="13"/>
      <name val="Calibri"/>
      <family val="2"/>
      <scheme val="minor"/>
    </font>
    <font>
      <b/>
      <u/>
      <sz val="11"/>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u/>
      <sz val="22"/>
      <name val="Calibri"/>
      <family val="2"/>
      <scheme val="minor"/>
    </font>
    <font>
      <sz val="24"/>
      <color theme="1"/>
      <name val="Calibri"/>
      <family val="2"/>
      <scheme val="minor"/>
    </font>
    <font>
      <sz val="20"/>
      <name val="Calibri"/>
      <family val="2"/>
      <scheme val="minor"/>
    </font>
    <font>
      <sz val="8"/>
      <color theme="1"/>
      <name val="Calibri"/>
      <family val="2"/>
    </font>
    <font>
      <sz val="11"/>
      <color theme="5" tint="0.39997558519241921"/>
      <name val="Calibri"/>
      <family val="2"/>
      <scheme val="minor"/>
    </font>
    <font>
      <sz val="11"/>
      <color rgb="FF0070C0"/>
      <name val="Calibri"/>
      <family val="2"/>
      <scheme val="minor"/>
    </font>
    <font>
      <b/>
      <sz val="11"/>
      <color theme="1"/>
      <name val="Calibri"/>
      <family val="2"/>
    </font>
    <font>
      <sz val="10"/>
      <name val="Arial"/>
      <family val="2"/>
    </font>
    <font>
      <sz val="11"/>
      <color theme="4" tint="0.39997558519241921"/>
      <name val="Calibri"/>
      <family val="2"/>
      <scheme val="minor"/>
    </font>
    <font>
      <b/>
      <sz val="11"/>
      <color theme="4" tint="0.39997558519241921"/>
      <name val="Calibri"/>
      <family val="2"/>
      <scheme val="minor"/>
    </font>
    <font>
      <u/>
      <sz val="12"/>
      <color theme="1"/>
      <name val="Calibri"/>
      <family val="2"/>
    </font>
    <font>
      <i/>
      <sz val="8"/>
      <color rgb="FF0070C0"/>
      <name val="Calibri"/>
      <family val="2"/>
    </font>
    <font>
      <i/>
      <sz val="9"/>
      <color rgb="FF0070C0"/>
      <name val="Calibri"/>
      <family val="2"/>
    </font>
    <font>
      <sz val="20"/>
      <color theme="1"/>
      <name val="Calibri"/>
      <family val="2"/>
    </font>
    <font>
      <strike/>
      <sz val="8"/>
      <color theme="0" tint="-0.499984740745262"/>
      <name val="Calibri"/>
      <family val="2"/>
    </font>
    <font>
      <u/>
      <sz val="13"/>
      <color theme="1"/>
      <name val="Calibri"/>
      <family val="2"/>
    </font>
    <font>
      <sz val="5"/>
      <color theme="1"/>
      <name val="Calibri"/>
      <family val="2"/>
    </font>
    <font>
      <b/>
      <sz val="11"/>
      <color theme="5" tint="-0.249977111117893"/>
      <name val="Calibri"/>
      <family val="2"/>
    </font>
    <font>
      <sz val="14"/>
      <color theme="1"/>
      <name val="Calibri"/>
      <family val="2"/>
      <scheme val="minor"/>
    </font>
    <font>
      <i/>
      <sz val="8"/>
      <color rgb="FF0070C0"/>
      <name val="Calibri"/>
      <family val="2"/>
      <scheme val="minor"/>
    </font>
    <font>
      <i/>
      <sz val="7"/>
      <color rgb="FF0070C0"/>
      <name val="Calibri"/>
      <family val="2"/>
      <scheme val="minor"/>
    </font>
    <font>
      <i/>
      <sz val="10"/>
      <color rgb="FF0070C0"/>
      <name val="Calibri"/>
      <family val="2"/>
      <scheme val="minor"/>
    </font>
    <font>
      <i/>
      <sz val="11"/>
      <color rgb="FF0070C0"/>
      <name val="Calibri"/>
      <family val="2"/>
      <scheme val="minor"/>
    </font>
    <font>
      <i/>
      <sz val="9"/>
      <color rgb="FF0070C0"/>
      <name val="Calibri"/>
      <family val="2"/>
      <scheme val="minor"/>
    </font>
    <font>
      <sz val="12"/>
      <name val="Calibri"/>
      <family val="2"/>
    </font>
    <font>
      <b/>
      <sz val="11"/>
      <name val="Calibri"/>
      <family val="2"/>
    </font>
    <font>
      <sz val="9"/>
      <name val="Calibri"/>
      <family val="2"/>
    </font>
    <font>
      <sz val="8"/>
      <color indexed="12"/>
      <name val="Calibri"/>
      <family val="2"/>
    </font>
    <font>
      <sz val="8"/>
      <name val="Calibri"/>
      <family val="2"/>
    </font>
    <font>
      <sz val="7"/>
      <name val="Calibri"/>
      <family val="2"/>
    </font>
    <font>
      <sz val="14"/>
      <name val="Calibri"/>
      <family val="2"/>
    </font>
    <font>
      <i/>
      <sz val="12"/>
      <name val="Calibri"/>
      <family val="2"/>
      <scheme val="minor"/>
    </font>
    <font>
      <b/>
      <u/>
      <sz val="14"/>
      <name val="Calibri"/>
      <family val="2"/>
      <scheme val="minor"/>
    </font>
    <font>
      <sz val="15"/>
      <name val="Calibri"/>
      <family val="2"/>
      <scheme val="minor"/>
    </font>
    <font>
      <i/>
      <sz val="17"/>
      <color rgb="FFC00000"/>
      <name val="Calibri"/>
      <family val="2"/>
      <scheme val="minor"/>
    </font>
    <font>
      <b/>
      <sz val="14"/>
      <color indexed="17"/>
      <name val="Calibri"/>
      <family val="2"/>
      <scheme val="minor"/>
    </font>
    <font>
      <i/>
      <sz val="11"/>
      <name val="Calibri"/>
      <family val="2"/>
    </font>
    <font>
      <sz val="20"/>
      <color theme="1"/>
      <name val="Calibri"/>
      <family val="2"/>
      <scheme val="minor"/>
    </font>
    <font>
      <b/>
      <i/>
      <sz val="11"/>
      <color rgb="FFC00000"/>
      <name val="Calibri"/>
      <family val="2"/>
      <scheme val="minor"/>
    </font>
    <font>
      <sz val="8"/>
      <color theme="0"/>
      <name val="Calibri"/>
      <family val="2"/>
    </font>
    <font>
      <b/>
      <u/>
      <sz val="20"/>
      <name val="Calibri"/>
      <family val="2"/>
      <scheme val="minor"/>
    </font>
    <font>
      <sz val="19"/>
      <color theme="1"/>
      <name val="Calibri"/>
      <family val="2"/>
    </font>
    <font>
      <sz val="6"/>
      <color theme="0" tint="-0.14999847407452621"/>
      <name val="Calibri"/>
      <family val="2"/>
    </font>
    <font>
      <i/>
      <sz val="16"/>
      <color theme="1"/>
      <name val="Calibri"/>
      <family val="2"/>
    </font>
    <font>
      <sz val="18"/>
      <color theme="1"/>
      <name val="Calibri"/>
      <family val="2"/>
    </font>
    <font>
      <u/>
      <sz val="18"/>
      <color theme="1"/>
      <name val="Calibri"/>
      <family val="2"/>
    </font>
    <font>
      <sz val="6"/>
      <color theme="0"/>
      <name val="Calibri"/>
      <family val="2"/>
      <scheme val="minor"/>
    </font>
    <font>
      <i/>
      <sz val="10"/>
      <name val="Calibri"/>
      <family val="2"/>
    </font>
    <font>
      <i/>
      <sz val="11"/>
      <color rgb="FFFF5050"/>
      <name val="Calibri"/>
      <family val="2"/>
    </font>
    <font>
      <sz val="7"/>
      <color rgb="FF0070C0"/>
      <name val="Calibri"/>
      <family val="2"/>
      <scheme val="minor"/>
    </font>
    <font>
      <sz val="11"/>
      <color theme="0"/>
      <name val="Calibri"/>
      <family val="2"/>
      <scheme val="minor"/>
    </font>
    <font>
      <b/>
      <sz val="10"/>
      <name val="Calibri"/>
      <family val="2"/>
      <scheme val="minor"/>
    </font>
    <font>
      <sz val="7"/>
      <name val="Arial"/>
      <family val="2"/>
    </font>
    <font>
      <sz val="6"/>
      <color theme="1"/>
      <name val="Calibri"/>
      <family val="2"/>
      <scheme val="minor"/>
    </font>
    <font>
      <sz val="14"/>
      <color theme="0"/>
      <name val="Calibri"/>
      <family val="2"/>
      <scheme val="minor"/>
    </font>
    <font>
      <strike/>
      <sz val="9"/>
      <color theme="0"/>
      <name val="Calibri"/>
      <family val="2"/>
      <scheme val="minor"/>
    </font>
    <font>
      <sz val="28"/>
      <color theme="0"/>
      <name val="Calibri"/>
      <family val="2"/>
      <scheme val="minor"/>
    </font>
    <font>
      <b/>
      <u/>
      <sz val="14"/>
      <color rgb="FFC00000"/>
      <name val="Calibri"/>
      <family val="2"/>
      <scheme val="minor"/>
    </font>
    <font>
      <sz val="11"/>
      <color rgb="FF000000"/>
      <name val="Calibri"/>
      <family val="2"/>
    </font>
    <font>
      <b/>
      <sz val="11"/>
      <color rgb="FF000000"/>
      <name val="Calibri"/>
      <family val="2"/>
    </font>
    <font>
      <b/>
      <sz val="25"/>
      <name val="Calibri"/>
      <family val="2"/>
    </font>
    <font>
      <u/>
      <sz val="24"/>
      <name val="Calibri"/>
      <family val="2"/>
      <scheme val="minor"/>
    </font>
    <font>
      <i/>
      <sz val="18"/>
      <name val="Calibri"/>
      <family val="2"/>
      <scheme val="minor"/>
    </font>
    <font>
      <u/>
      <sz val="25"/>
      <name val="Calibri"/>
      <family val="2"/>
      <scheme val="minor"/>
    </font>
    <font>
      <b/>
      <sz val="20"/>
      <name val="Calibri"/>
      <family val="2"/>
      <scheme val="minor"/>
    </font>
    <font>
      <b/>
      <sz val="18"/>
      <name val="Calibri"/>
      <family val="2"/>
    </font>
    <font>
      <b/>
      <sz val="18"/>
      <color indexed="16"/>
      <name val="Calibri"/>
      <family val="2"/>
    </font>
    <font>
      <b/>
      <sz val="10"/>
      <color indexed="16"/>
      <name val="Calibri"/>
      <family val="2"/>
    </font>
    <font>
      <b/>
      <sz val="10"/>
      <name val="Calibri"/>
      <family val="2"/>
    </font>
    <font>
      <b/>
      <u/>
      <sz val="10"/>
      <name val="Calibri"/>
      <family val="2"/>
    </font>
    <font>
      <b/>
      <sz val="8"/>
      <name val="Arial"/>
      <family val="2"/>
    </font>
    <font>
      <sz val="7"/>
      <name val="Calibri"/>
      <family val="2"/>
      <scheme val="minor"/>
    </font>
    <font>
      <sz val="13"/>
      <color indexed="12"/>
      <name val="Calibri"/>
      <family val="2"/>
      <scheme val="minor"/>
    </font>
    <font>
      <sz val="5"/>
      <name val="Calibri"/>
      <family val="2"/>
      <scheme val="minor"/>
    </font>
    <font>
      <b/>
      <sz val="8"/>
      <color indexed="12"/>
      <name val="Calibri"/>
      <family val="2"/>
      <scheme val="minor"/>
    </font>
    <font>
      <sz val="7"/>
      <color theme="4" tint="0.39997558519241921"/>
      <name val="Calibri"/>
      <family val="2"/>
      <scheme val="minor"/>
    </font>
    <font>
      <b/>
      <u/>
      <sz val="25"/>
      <name val="Calibri"/>
      <family val="2"/>
    </font>
    <font>
      <sz val="7"/>
      <color theme="9" tint="0.39997558519241921"/>
      <name val="Calibri"/>
      <family val="2"/>
      <scheme val="minor"/>
    </font>
    <font>
      <sz val="4"/>
      <name val="Calibri"/>
      <family val="2"/>
      <scheme val="minor"/>
    </font>
    <font>
      <i/>
      <sz val="16"/>
      <name val="Calibri"/>
      <family val="2"/>
      <scheme val="minor"/>
    </font>
    <font>
      <sz val="18"/>
      <color indexed="12"/>
      <name val="Calibri"/>
      <family val="2"/>
      <scheme val="minor"/>
    </font>
    <font>
      <sz val="18"/>
      <color indexed="10"/>
      <name val="Calibri"/>
      <family val="2"/>
      <scheme val="minor"/>
    </font>
    <font>
      <b/>
      <sz val="22"/>
      <name val="Calibri"/>
      <family val="2"/>
      <scheme val="minor"/>
    </font>
    <font>
      <sz val="8"/>
      <color indexed="10"/>
      <name val="Calibri"/>
      <family val="2"/>
      <scheme val="minor"/>
    </font>
    <font>
      <b/>
      <sz val="12"/>
      <name val="Calibri"/>
      <family val="2"/>
    </font>
    <font>
      <sz val="14"/>
      <color indexed="12"/>
      <name val="Calibri"/>
      <family val="2"/>
      <scheme val="minor"/>
    </font>
    <font>
      <sz val="22"/>
      <name val="Calibri"/>
      <family val="2"/>
      <scheme val="minor"/>
    </font>
    <font>
      <b/>
      <i/>
      <sz val="24"/>
      <name val="Calibri"/>
      <family val="2"/>
      <scheme val="minor"/>
    </font>
    <font>
      <sz val="24"/>
      <color indexed="12"/>
      <name val="Calibri"/>
      <family val="2"/>
      <scheme val="minor"/>
    </font>
    <font>
      <b/>
      <sz val="16"/>
      <name val="Calibri"/>
      <family val="2"/>
      <scheme val="minor"/>
    </font>
    <font>
      <b/>
      <u/>
      <sz val="14"/>
      <name val="Calibri"/>
      <family val="2"/>
    </font>
    <font>
      <sz val="11"/>
      <color indexed="10"/>
      <name val="Calibri"/>
      <family val="2"/>
      <scheme val="minor"/>
    </font>
    <font>
      <sz val="2"/>
      <color indexed="12"/>
      <name val="Calibri"/>
      <family val="2"/>
      <scheme val="minor"/>
    </font>
    <font>
      <sz val="2"/>
      <color indexed="10"/>
      <name val="Calibri"/>
      <family val="2"/>
      <scheme val="minor"/>
    </font>
    <font>
      <b/>
      <sz val="22"/>
      <color theme="1"/>
      <name val="Calibri"/>
      <family val="2"/>
      <scheme val="minor"/>
    </font>
    <font>
      <b/>
      <u/>
      <sz val="22"/>
      <color theme="1"/>
      <name val="Calibri"/>
      <family val="2"/>
    </font>
    <font>
      <b/>
      <sz val="22"/>
      <color theme="1"/>
      <name val="Calibri"/>
      <family val="2"/>
    </font>
    <font>
      <b/>
      <sz val="16"/>
      <color theme="1"/>
      <name val="Calibri"/>
      <family val="2"/>
    </font>
    <font>
      <b/>
      <sz val="9"/>
      <color theme="1"/>
      <name val="Calibri"/>
      <family val="2"/>
    </font>
    <font>
      <b/>
      <sz val="10"/>
      <color theme="0"/>
      <name val="Arial"/>
      <family val="2"/>
    </font>
    <font>
      <b/>
      <sz val="11"/>
      <color theme="4" tint="-0.249977111117893"/>
      <name val="Arial"/>
      <family val="2"/>
    </font>
    <font>
      <sz val="11"/>
      <color theme="0"/>
      <name val="Calibri"/>
      <family val="2"/>
    </font>
    <font>
      <b/>
      <sz val="11"/>
      <color theme="1"/>
      <name val="Calibri"/>
      <family val="2"/>
      <scheme val="minor"/>
    </font>
    <font>
      <sz val="20"/>
      <color theme="0"/>
      <name val="Calibri"/>
      <family val="2"/>
      <scheme val="minor"/>
    </font>
    <font>
      <u/>
      <sz val="11"/>
      <color indexed="12"/>
      <name val="Calibri"/>
      <family val="2"/>
      <scheme val="minor"/>
    </font>
    <font>
      <sz val="12"/>
      <color theme="0"/>
      <name val="Calibri"/>
      <family val="2"/>
      <scheme val="minor"/>
    </font>
    <font>
      <b/>
      <sz val="11"/>
      <color theme="0"/>
      <name val="Calibri"/>
      <family val="2"/>
      <scheme val="minor"/>
    </font>
  </fonts>
  <fills count="58">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gradientFill>
        <stop position="0">
          <color rgb="FFDEB8FE"/>
        </stop>
        <stop position="1">
          <color rgb="FFB967FD"/>
        </stop>
      </gradientFill>
    </fill>
    <fill>
      <patternFill patternType="solid">
        <fgColor rgb="FFDEB8FE"/>
        <bgColor indexed="64"/>
      </patternFill>
    </fill>
    <fill>
      <gradientFill degree="180">
        <stop position="0">
          <color rgb="FFDEB8FE"/>
        </stop>
        <stop position="1">
          <color rgb="FFBF72FE"/>
        </stop>
      </gradientFill>
    </fill>
    <fill>
      <patternFill patternType="solid">
        <fgColor theme="2"/>
        <bgColor indexed="64"/>
      </patternFill>
    </fill>
    <fill>
      <patternFill patternType="solid">
        <fgColor rgb="FFFFFF99"/>
        <bgColor indexed="64"/>
      </patternFill>
    </fill>
    <fill>
      <patternFill patternType="solid">
        <fgColor rgb="FFFFCCFF"/>
        <bgColor indexed="64"/>
      </patternFill>
    </fill>
    <fill>
      <patternFill patternType="solid">
        <fgColor indexed="26"/>
        <bgColor indexed="64"/>
      </patternFill>
    </fill>
    <fill>
      <patternFill patternType="solid">
        <fgColor indexed="41"/>
        <bgColor indexed="64"/>
      </patternFill>
    </fill>
    <fill>
      <patternFill patternType="solid">
        <fgColor indexed="42"/>
        <bgColor indexed="64"/>
      </patternFill>
    </fill>
    <fill>
      <gradientFill degree="135">
        <stop position="0">
          <color theme="0"/>
        </stop>
        <stop position="1">
          <color rgb="FFFFFFCC"/>
        </stop>
      </gradientFill>
    </fill>
    <fill>
      <patternFill patternType="solid">
        <fgColor rgb="FFFF99FF"/>
        <bgColor indexed="64"/>
      </patternFill>
    </fill>
    <fill>
      <patternFill patternType="solid">
        <fgColor rgb="FFCCFFFF"/>
        <bgColor indexed="64"/>
      </patternFill>
    </fill>
    <fill>
      <patternFill patternType="solid">
        <fgColor theme="4" tint="0.79998168889431442"/>
        <bgColor indexed="64"/>
      </patternFill>
    </fill>
    <fill>
      <patternFill patternType="solid">
        <fgColor rgb="FFCCFAC6"/>
        <bgColor indexed="64"/>
      </patternFill>
    </fill>
    <fill>
      <gradientFill>
        <stop position="0">
          <color theme="0"/>
        </stop>
        <stop position="1">
          <color theme="5" tint="0.40000610370189521"/>
        </stop>
      </gradientFill>
    </fill>
    <fill>
      <patternFill patternType="solid">
        <fgColor theme="5" tint="0.39997558519241921"/>
        <bgColor indexed="64"/>
      </patternFill>
    </fill>
    <fill>
      <gradientFill>
        <stop position="0">
          <color theme="0"/>
        </stop>
        <stop position="1">
          <color theme="4" tint="0.59999389629810485"/>
        </stop>
      </gradientFill>
    </fill>
    <fill>
      <patternFill patternType="solid">
        <fgColor theme="4" tint="0.59999389629810485"/>
        <bgColor indexed="64"/>
      </patternFill>
    </fill>
    <fill>
      <gradientFill degree="180">
        <stop position="0">
          <color theme="0"/>
        </stop>
        <stop position="1">
          <color theme="4" tint="0.59999389629810485"/>
        </stop>
      </gradientFill>
    </fill>
    <fill>
      <gradientFill degree="270">
        <stop position="0">
          <color theme="0"/>
        </stop>
        <stop position="1">
          <color rgb="FFFFFFCC"/>
        </stop>
      </gradientFill>
    </fill>
    <fill>
      <patternFill patternType="solid">
        <fgColor theme="5" tint="0.79998168889431442"/>
        <bgColor indexed="64"/>
      </patternFill>
    </fill>
    <fill>
      <gradientFill degree="180">
        <stop position="0">
          <color theme="0"/>
        </stop>
        <stop position="1">
          <color theme="0" tint="-0.1490218817712943"/>
        </stop>
      </gradientFill>
    </fill>
    <fill>
      <patternFill patternType="solid">
        <fgColor theme="7" tint="0.39997558519241921"/>
        <bgColor indexed="64"/>
      </patternFill>
    </fill>
    <fill>
      <patternFill patternType="solid">
        <fgColor theme="9" tint="0.59999389629810485"/>
        <bgColor indexed="64"/>
      </patternFill>
    </fill>
    <fill>
      <patternFill patternType="lightHorizontal">
        <fgColor theme="0" tint="-0.34998626667073579"/>
        <bgColor theme="0" tint="-4.9989318521683403E-2"/>
      </patternFill>
    </fill>
    <fill>
      <gradientFill degree="180">
        <stop position="0">
          <color theme="0"/>
        </stop>
        <stop position="1">
          <color theme="9" tint="0.59999389629810485"/>
        </stop>
      </gradientFill>
    </fill>
    <fill>
      <gradientFill degree="180">
        <stop position="0">
          <color theme="0"/>
        </stop>
        <stop position="1">
          <color rgb="FFCCFAC6"/>
        </stop>
      </gradientFill>
    </fill>
    <fill>
      <patternFill patternType="lightHorizontal">
        <fgColor theme="9" tint="0.39991454817346722"/>
        <bgColor theme="0" tint="-4.9989318521683403E-2"/>
      </patternFill>
    </fill>
    <fill>
      <patternFill patternType="solid">
        <fgColor rgb="FFFFC000"/>
        <bgColor indexed="64"/>
      </patternFill>
    </fill>
    <fill>
      <patternFill patternType="solid">
        <fgColor rgb="FF00B0F0"/>
        <bgColor indexed="64"/>
      </patternFill>
    </fill>
    <fill>
      <patternFill patternType="solid">
        <fgColor rgb="FF66FF99"/>
        <bgColor indexed="64"/>
      </patternFill>
    </fill>
    <fill>
      <patternFill patternType="solid">
        <fgColor rgb="FF7030A0"/>
        <bgColor indexed="64"/>
      </patternFill>
    </fill>
    <fill>
      <patternFill patternType="solid">
        <fgColor rgb="FFDB91B6"/>
        <bgColor indexed="64"/>
      </patternFill>
    </fill>
    <fill>
      <gradientFill degree="180">
        <stop position="0">
          <color theme="0"/>
        </stop>
        <stop position="1">
          <color rgb="FFDB91B6"/>
        </stop>
      </gradientFill>
    </fill>
    <fill>
      <patternFill patternType="gray125">
        <fgColor rgb="FF00FFCC"/>
        <bgColor theme="0"/>
      </patternFill>
    </fill>
    <fill>
      <patternFill patternType="solid">
        <fgColor theme="7" tint="0.59999389629810485"/>
        <bgColor indexed="64"/>
      </patternFill>
    </fill>
    <fill>
      <patternFill patternType="solid">
        <fgColor rgb="FF00FFCC"/>
        <bgColor indexed="64"/>
      </patternFill>
    </fill>
    <fill>
      <patternFill patternType="solid">
        <fgColor rgb="FF66FFCC"/>
        <bgColor indexed="64"/>
      </patternFill>
    </fill>
    <fill>
      <patternFill patternType="solid">
        <fgColor theme="5"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6B4CD"/>
        <bgColor indexed="64"/>
      </patternFill>
    </fill>
    <fill>
      <patternFill patternType="solid">
        <fgColor rgb="FFEFF9FF"/>
        <bgColor indexed="64"/>
      </patternFill>
    </fill>
    <fill>
      <patternFill patternType="solid">
        <fgColor rgb="FFDDFFF4"/>
        <bgColor indexed="64"/>
      </patternFill>
    </fill>
    <fill>
      <patternFill patternType="solid">
        <fgColor rgb="FFFFF2CC"/>
        <bgColor indexed="64"/>
      </patternFill>
    </fill>
    <fill>
      <patternFill patternType="solid">
        <fgColor rgb="FFE6EDD7"/>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indexed="65"/>
        <bgColor indexed="64"/>
      </patternFill>
    </fill>
    <fill>
      <patternFill patternType="solid">
        <fgColor rgb="FF9E0529"/>
        <bgColor indexed="64"/>
      </patternFill>
    </fill>
  </fills>
  <borders count="141">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right/>
      <top style="thin">
        <color indexed="64"/>
      </top>
      <bottom style="thin">
        <color indexed="64"/>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double">
        <color indexed="64"/>
      </left>
      <right style="double">
        <color indexed="64"/>
      </right>
      <top style="double">
        <color indexed="64"/>
      </top>
      <bottom style="double">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bottom style="hair">
        <color auto="1"/>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slantDashDot">
        <color indexed="64"/>
      </left>
      <right style="slantDashDot">
        <color indexed="64"/>
      </right>
      <top style="slantDashDot">
        <color indexed="64"/>
      </top>
      <bottom style="slantDashDot">
        <color indexed="64"/>
      </bottom>
      <diagonal/>
    </border>
    <border>
      <left style="hair">
        <color indexed="64"/>
      </left>
      <right style="dashed">
        <color indexed="64"/>
      </right>
      <top style="dashed">
        <color indexed="64"/>
      </top>
      <bottom style="hair">
        <color indexed="64"/>
      </bottom>
      <diagonal/>
    </border>
    <border>
      <left style="dashed">
        <color indexed="64"/>
      </left>
      <right style="dashed">
        <color indexed="64"/>
      </right>
      <top style="dashed">
        <color indexed="64"/>
      </top>
      <bottom style="hair">
        <color indexed="64"/>
      </bottom>
      <diagonal/>
    </border>
    <border>
      <left style="dashed">
        <color indexed="64"/>
      </left>
      <right style="hair">
        <color indexed="64"/>
      </right>
      <top style="dashed">
        <color indexed="64"/>
      </top>
      <bottom style="hair">
        <color indexed="64"/>
      </bottom>
      <diagonal/>
    </border>
    <border>
      <left style="hair">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hair">
        <color indexed="64"/>
      </right>
      <top/>
      <bottom style="dashed">
        <color indexed="64"/>
      </bottom>
      <diagonal/>
    </border>
    <border>
      <left/>
      <right style="hair">
        <color indexed="64"/>
      </right>
      <top style="hair">
        <color indexed="64"/>
      </top>
      <bottom/>
      <diagonal/>
    </border>
    <border>
      <left style="hair">
        <color indexed="64"/>
      </left>
      <right/>
      <top style="hair">
        <color indexed="64"/>
      </top>
      <bottom/>
      <diagonal/>
    </border>
    <border>
      <left style="dashed">
        <color indexed="64"/>
      </left>
      <right/>
      <top style="dashed">
        <color indexed="64"/>
      </top>
      <bottom/>
      <diagonal/>
    </border>
    <border>
      <left/>
      <right style="dashed">
        <color indexed="64"/>
      </right>
      <top style="dashed">
        <color indexed="64"/>
      </top>
      <bottom/>
      <diagonal/>
    </border>
    <border>
      <left style="hair">
        <color indexed="64"/>
      </left>
      <right/>
      <top/>
      <bottom/>
      <diagonal/>
    </border>
    <border>
      <left/>
      <right style="hair">
        <color indexed="64"/>
      </right>
      <top/>
      <bottom/>
      <diagonal/>
    </border>
    <border>
      <left style="dashed">
        <color indexed="64"/>
      </left>
      <right style="hair">
        <color indexed="64"/>
      </right>
      <top/>
      <bottom/>
      <diagonal/>
    </border>
    <border>
      <left/>
      <right style="dashed">
        <color indexed="64"/>
      </right>
      <top/>
      <bottom/>
      <diagonal/>
    </border>
    <border>
      <left/>
      <right style="thin">
        <color indexed="64"/>
      </right>
      <top style="thin">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dashed">
        <color indexed="64"/>
      </right>
      <top/>
      <bottom style="dashed">
        <color indexed="64"/>
      </bottom>
      <diagonal/>
    </border>
    <border>
      <left style="dashed">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hair">
        <color auto="1"/>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auto="1"/>
      </left>
      <right style="hair">
        <color auto="1"/>
      </right>
      <top/>
      <bottom/>
      <diagonal/>
    </border>
    <border>
      <left/>
      <right/>
      <top style="dashed">
        <color auto="1"/>
      </top>
      <bottom/>
      <diagonal/>
    </border>
    <border>
      <left style="hair">
        <color auto="1"/>
      </left>
      <right style="hair">
        <color auto="1"/>
      </right>
      <top style="hair">
        <color auto="1"/>
      </top>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auto="1"/>
      </left>
      <right/>
      <top style="thin">
        <color indexed="64"/>
      </top>
      <bottom style="hair">
        <color auto="1"/>
      </bottom>
      <diagonal/>
    </border>
    <border>
      <left style="thin">
        <color indexed="64"/>
      </left>
      <right style="hair">
        <color indexed="64"/>
      </right>
      <top style="thin">
        <color indexed="64"/>
      </top>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dashed">
        <color indexed="64"/>
      </bottom>
      <diagonal/>
    </border>
    <border>
      <left style="dashed">
        <color auto="1"/>
      </left>
      <right style="hair">
        <color indexed="64"/>
      </right>
      <top style="hair">
        <color auto="1"/>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hair">
        <color indexed="64"/>
      </bottom>
      <diagonal/>
    </border>
    <border>
      <left/>
      <right style="dotted">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hair">
        <color indexed="64"/>
      </left>
      <right style="thin">
        <color indexed="64"/>
      </right>
      <top style="thin">
        <color indexed="64"/>
      </top>
      <bottom style="dash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dashed">
        <color indexed="64"/>
      </top>
      <bottom style="hair">
        <color indexed="64"/>
      </bottom>
      <diagonal/>
    </border>
    <border>
      <left style="hair">
        <color indexed="64"/>
      </left>
      <right style="thin">
        <color indexed="64"/>
      </right>
      <top style="dashed">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dashed">
        <color indexed="64"/>
      </right>
      <top/>
      <bottom style="double">
        <color indexed="64"/>
      </bottom>
      <diagonal/>
    </border>
    <border>
      <left style="dashed">
        <color indexed="64"/>
      </left>
      <right style="dashed">
        <color indexed="64"/>
      </right>
      <top/>
      <bottom style="double">
        <color indexed="64"/>
      </bottom>
      <diagonal/>
    </border>
    <border>
      <left style="dashed">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dotted">
        <color indexed="64"/>
      </left>
      <right/>
      <top/>
      <bottom style="dotted">
        <color indexed="64"/>
      </bottom>
      <diagonal/>
    </border>
    <border>
      <left style="dashed">
        <color indexed="64"/>
      </left>
      <right style="thin">
        <color indexed="64"/>
      </right>
      <top style="thin">
        <color indexed="64"/>
      </top>
      <bottom style="dott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dotted">
        <color indexed="64"/>
      </left>
      <right style="thin">
        <color indexed="64"/>
      </right>
      <top/>
      <bottom style="dotted">
        <color indexed="64"/>
      </bottom>
      <diagonal/>
    </border>
    <border>
      <left style="dotted">
        <color indexed="64"/>
      </left>
      <right/>
      <top/>
      <bottom/>
      <diagonal/>
    </border>
    <border>
      <left style="dotted">
        <color indexed="64"/>
      </left>
      <right style="thin">
        <color indexed="64"/>
      </right>
      <top/>
      <bottom/>
      <diagonal/>
    </border>
    <border>
      <left style="thin">
        <color indexed="64"/>
      </left>
      <right style="thin">
        <color indexed="64"/>
      </right>
      <top style="dashed">
        <color indexed="64"/>
      </top>
      <bottom/>
      <diagonal/>
    </border>
    <border>
      <left style="thin">
        <color auto="1"/>
      </left>
      <right/>
      <top style="thick">
        <color auto="1"/>
      </top>
      <bottom style="double">
        <color auto="1"/>
      </bottom>
      <diagonal/>
    </border>
    <border>
      <left/>
      <right/>
      <top style="thick">
        <color auto="1"/>
      </top>
      <bottom style="double">
        <color auto="1"/>
      </bottom>
      <diagonal/>
    </border>
    <border>
      <left/>
      <right style="thin">
        <color auto="1"/>
      </right>
      <top style="thick">
        <color auto="1"/>
      </top>
      <bottom style="double">
        <color auto="1"/>
      </bottom>
      <diagonal/>
    </border>
    <border>
      <left style="thin">
        <color auto="1"/>
      </left>
      <right style="hair">
        <color auto="1"/>
      </right>
      <top style="thick">
        <color auto="1"/>
      </top>
      <bottom style="double">
        <color auto="1"/>
      </bottom>
      <diagonal/>
    </border>
    <border>
      <left style="hair">
        <color auto="1"/>
      </left>
      <right style="hair">
        <color auto="1"/>
      </right>
      <top style="thick">
        <color auto="1"/>
      </top>
      <bottom style="double">
        <color auto="1"/>
      </bottom>
      <diagonal/>
    </border>
    <border>
      <left style="hair">
        <color auto="1"/>
      </left>
      <right style="thin">
        <color auto="1"/>
      </right>
      <top style="thick">
        <color auto="1"/>
      </top>
      <bottom style="double">
        <color auto="1"/>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hair">
        <color indexed="64"/>
      </right>
      <top/>
      <bottom style="double">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bottom style="dotted">
        <color indexed="64"/>
      </bottom>
      <diagonal/>
    </border>
    <border>
      <left/>
      <right style="hair">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hair">
        <color indexed="64"/>
      </right>
      <top style="dotted">
        <color indexed="64"/>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diagonal/>
    </border>
    <border>
      <left style="thin">
        <color indexed="64"/>
      </left>
      <right style="thin">
        <color indexed="64"/>
      </right>
      <top style="double">
        <color indexed="64"/>
      </top>
      <bottom style="dotted">
        <color indexed="64"/>
      </bottom>
      <diagonal/>
    </border>
    <border>
      <left style="thin">
        <color indexed="64"/>
      </left>
      <right style="dashed">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s>
  <cellStyleXfs count="16">
    <xf numFmtId="0" fontId="0" fillId="0" borderId="0"/>
    <xf numFmtId="0" fontId="10" fillId="0" borderId="0"/>
    <xf numFmtId="0" fontId="41" fillId="0" borderId="0"/>
    <xf numFmtId="0" fontId="42" fillId="0" borderId="0" applyNumberFormat="0" applyFill="0" applyBorder="0" applyAlignment="0" applyProtection="0">
      <alignment vertical="top"/>
      <protection locked="0"/>
    </xf>
    <xf numFmtId="0" fontId="41" fillId="0" borderId="0"/>
    <xf numFmtId="0" fontId="41" fillId="0" borderId="0"/>
    <xf numFmtId="0" fontId="110" fillId="0" borderId="0"/>
    <xf numFmtId="0" fontId="41" fillId="0" borderId="0"/>
    <xf numFmtId="0" fontId="41" fillId="0" borderId="0"/>
    <xf numFmtId="0" fontId="110" fillId="0" borderId="0"/>
    <xf numFmtId="0" fontId="41" fillId="0" borderId="0"/>
    <xf numFmtId="0" fontId="7" fillId="0" borderId="0"/>
    <xf numFmtId="0" fontId="4" fillId="0" borderId="0"/>
    <xf numFmtId="0" fontId="41" fillId="0" borderId="0"/>
    <xf numFmtId="0" fontId="41" fillId="0" borderId="0"/>
    <xf numFmtId="0" fontId="4" fillId="0" borderId="0"/>
  </cellStyleXfs>
  <cellXfs count="938">
    <xf numFmtId="0" fontId="0" fillId="0" borderId="0" xfId="0"/>
    <xf numFmtId="0" fontId="0" fillId="0" borderId="0" xfId="0" quotePrefix="1"/>
    <xf numFmtId="0" fontId="0" fillId="0" borderId="0" xfId="0" applyAlignment="1">
      <alignment horizontal="center"/>
    </xf>
    <xf numFmtId="0" fontId="8" fillId="0" borderId="0" xfId="0" applyFont="1"/>
    <xf numFmtId="0" fontId="9" fillId="0" borderId="0" xfId="0" applyFont="1"/>
    <xf numFmtId="0" fontId="0" fillId="0" borderId="0" xfId="0" applyAlignment="1">
      <alignment vertical="center"/>
    </xf>
    <xf numFmtId="0" fontId="0" fillId="0" borderId="0" xfId="0" applyAlignment="1">
      <alignment horizontal="center" vertical="center"/>
    </xf>
    <xf numFmtId="0" fontId="10" fillId="0" borderId="0" xfId="1"/>
    <xf numFmtId="0" fontId="13" fillId="0" borderId="0" xfId="0" applyFont="1"/>
    <xf numFmtId="0" fontId="14" fillId="0" borderId="0" xfId="0" applyFont="1"/>
    <xf numFmtId="0" fontId="14" fillId="0" borderId="0" xfId="0" applyFont="1" applyAlignment="1">
      <alignment horizontal="left" vertical="center" indent="1"/>
    </xf>
    <xf numFmtId="0" fontId="14" fillId="0" borderId="0" xfId="0" applyFont="1" applyAlignment="1">
      <alignment vertical="top"/>
    </xf>
    <xf numFmtId="0" fontId="0" fillId="0" borderId="0" xfId="0" applyAlignment="1">
      <alignment horizontal="right" vertical="center" indent="1"/>
    </xf>
    <xf numFmtId="0" fontId="10" fillId="0" borderId="0" xfId="1" applyAlignment="1">
      <alignment horizontal="right"/>
    </xf>
    <xf numFmtId="0" fontId="18" fillId="0" borderId="0" xfId="0" applyFont="1" applyAlignment="1">
      <alignment horizontal="left" vertical="center" indent="1"/>
    </xf>
    <xf numFmtId="0" fontId="19" fillId="0" borderId="0" xfId="0" applyFont="1" applyAlignment="1">
      <alignment horizontal="right" vertical="center" indent="1"/>
    </xf>
    <xf numFmtId="0" fontId="11" fillId="0" borderId="0" xfId="0" applyFont="1" applyAlignment="1">
      <alignment horizontal="right" vertical="center" indent="1"/>
    </xf>
    <xf numFmtId="0" fontId="20" fillId="0" borderId="0" xfId="0" applyFont="1" applyAlignment="1">
      <alignment horizontal="right" vertical="center" indent="1"/>
    </xf>
    <xf numFmtId="0" fontId="21" fillId="0" borderId="0" xfId="0" applyFont="1"/>
    <xf numFmtId="0" fontId="23" fillId="0" borderId="0" xfId="0" applyFont="1" applyAlignment="1">
      <alignment horizontal="right" vertical="center" indent="1"/>
    </xf>
    <xf numFmtId="0" fontId="24" fillId="0" borderId="0" xfId="0" applyFont="1"/>
    <xf numFmtId="0" fontId="25" fillId="0" borderId="0" xfId="0" applyFont="1" applyAlignment="1"/>
    <xf numFmtId="0" fontId="25" fillId="0" borderId="0" xfId="0" applyFont="1"/>
    <xf numFmtId="0" fontId="26" fillId="0" borderId="0" xfId="0" applyFont="1" applyAlignment="1">
      <alignment horizontal="center"/>
    </xf>
    <xf numFmtId="0" fontId="27" fillId="0" borderId="0" xfId="0" applyFont="1" applyBorder="1" applyAlignment="1">
      <alignment horizontal="right" vertical="top"/>
    </xf>
    <xf numFmtId="0" fontId="0" fillId="0" borderId="6" xfId="0" applyBorder="1" applyAlignment="1">
      <alignment horizontal="center"/>
    </xf>
    <xf numFmtId="164" fontId="0" fillId="3" borderId="1" xfId="0" applyNumberFormat="1" applyFill="1" applyBorder="1" applyAlignment="1" applyProtection="1">
      <alignment horizontal="right" vertical="center" indent="1"/>
      <protection locked="0"/>
    </xf>
    <xf numFmtId="164" fontId="14" fillId="4" borderId="5" xfId="0" applyNumberFormat="1" applyFont="1" applyFill="1" applyBorder="1" applyAlignment="1">
      <alignment horizontal="right" vertical="center" indent="1"/>
    </xf>
    <xf numFmtId="0" fontId="18" fillId="0" borderId="0" xfId="0" applyFont="1" applyAlignment="1" applyProtection="1">
      <alignment horizontal="left" vertical="center" indent="1"/>
      <protection locked="0"/>
    </xf>
    <xf numFmtId="0" fontId="26" fillId="0" borderId="0" xfId="0" applyFont="1" applyAlignment="1">
      <alignment horizontal="left"/>
    </xf>
    <xf numFmtId="0" fontId="30" fillId="0" borderId="0" xfId="0" applyFont="1"/>
    <xf numFmtId="0" fontId="15" fillId="0" borderId="0" xfId="0" applyFont="1" applyAlignment="1">
      <alignment horizontal="right" vertical="top"/>
    </xf>
    <xf numFmtId="2" fontId="0" fillId="0" borderId="1" xfId="0" applyNumberFormat="1" applyBorder="1" applyAlignment="1">
      <alignment horizontal="center"/>
    </xf>
    <xf numFmtId="2" fontId="0" fillId="0" borderId="1" xfId="0" applyNumberFormat="1" applyBorder="1" applyAlignment="1">
      <alignment horizontal="right" vertical="center" indent="1"/>
    </xf>
    <xf numFmtId="2" fontId="11" fillId="0" borderId="1" xfId="0" applyNumberFormat="1" applyFont="1" applyBorder="1" applyAlignment="1">
      <alignment horizontal="right" vertical="center" indent="1"/>
    </xf>
    <xf numFmtId="0" fontId="26" fillId="0" borderId="0" xfId="0" applyFont="1" applyAlignment="1">
      <alignment horizontal="center" vertical="center"/>
    </xf>
    <xf numFmtId="1" fontId="32" fillId="0" borderId="0" xfId="0" applyNumberFormat="1" applyFont="1" applyAlignment="1">
      <alignment horizontal="center" vertical="center"/>
    </xf>
    <xf numFmtId="164" fontId="23" fillId="0" borderId="1" xfId="0" applyNumberFormat="1" applyFont="1" applyBorder="1" applyAlignment="1">
      <alignment horizontal="right" vertical="center" indent="1"/>
    </xf>
    <xf numFmtId="0" fontId="15" fillId="0" borderId="0" xfId="0" applyFont="1" applyAlignment="1">
      <alignment vertical="top"/>
    </xf>
    <xf numFmtId="0" fontId="23" fillId="0" borderId="0" xfId="0" applyFont="1" applyAlignment="1">
      <alignment vertical="center"/>
    </xf>
    <xf numFmtId="0" fontId="0" fillId="0" borderId="0" xfId="0" applyFill="1"/>
    <xf numFmtId="0" fontId="26" fillId="0" borderId="0" xfId="0" applyFont="1" applyAlignment="1"/>
    <xf numFmtId="0" fontId="18" fillId="0" borderId="0" xfId="0" applyFont="1" applyAlignment="1" applyProtection="1">
      <alignment horizontal="left" vertical="center" indent="1"/>
    </xf>
    <xf numFmtId="0" fontId="23" fillId="0" borderId="0" xfId="0" applyFont="1" applyAlignment="1" applyProtection="1">
      <alignment horizontal="left" vertical="center" indent="1"/>
      <protection hidden="1"/>
    </xf>
    <xf numFmtId="0" fontId="0" fillId="0" borderId="0" xfId="0" applyProtection="1"/>
    <xf numFmtId="0" fontId="23" fillId="0" borderId="0" xfId="0" applyFont="1" applyAlignment="1" applyProtection="1">
      <alignment horizontal="right" vertical="center"/>
      <protection hidden="1"/>
    </xf>
    <xf numFmtId="0" fontId="17" fillId="0" borderId="0" xfId="0" applyFont="1" applyAlignment="1" applyProtection="1">
      <alignment vertical="top" wrapText="1"/>
    </xf>
    <xf numFmtId="0" fontId="0" fillId="0" borderId="0" xfId="0" applyAlignment="1">
      <alignment horizontal="right" vertical="center"/>
    </xf>
    <xf numFmtId="0" fontId="0" fillId="2" borderId="1"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35" fillId="3" borderId="1" xfId="0" applyFont="1" applyFill="1" applyBorder="1" applyAlignment="1" applyProtection="1">
      <alignment horizontal="center" vertical="center"/>
      <protection locked="0"/>
    </xf>
    <xf numFmtId="0" fontId="0" fillId="0" borderId="0" xfId="0" applyFont="1" applyAlignment="1">
      <alignment horizontal="right" vertical="center"/>
    </xf>
    <xf numFmtId="165" fontId="0" fillId="0" borderId="2" xfId="0" applyNumberFormat="1" applyBorder="1" applyAlignment="1">
      <alignment horizontal="center" vertical="center"/>
    </xf>
    <xf numFmtId="0" fontId="15" fillId="0" borderId="0" xfId="0" applyFont="1" applyAlignment="1">
      <alignment horizontal="right" vertical="center"/>
    </xf>
    <xf numFmtId="165" fontId="15" fillId="0" borderId="0" xfId="0" applyNumberFormat="1" applyFont="1" applyBorder="1" applyAlignment="1">
      <alignment horizontal="center" vertical="center"/>
    </xf>
    <xf numFmtId="0" fontId="15" fillId="0" borderId="0" xfId="0" applyFont="1" applyAlignment="1">
      <alignment vertical="center"/>
    </xf>
    <xf numFmtId="0" fontId="11" fillId="0" borderId="0" xfId="0" applyFont="1" applyAlignment="1">
      <alignment vertical="center"/>
    </xf>
    <xf numFmtId="0" fontId="22" fillId="2" borderId="1" xfId="0" applyFont="1" applyFill="1" applyBorder="1" applyAlignment="1" applyProtection="1">
      <alignment horizontal="center" vertical="center"/>
      <protection locked="0" hidden="1"/>
    </xf>
    <xf numFmtId="0" fontId="0" fillId="0" borderId="0" xfId="0" applyFont="1"/>
    <xf numFmtId="0" fontId="25" fillId="0" borderId="0" xfId="0" applyFont="1" applyAlignment="1">
      <alignment horizontal="right" vertical="center"/>
    </xf>
    <xf numFmtId="165" fontId="25" fillId="0" borderId="4" xfId="0" applyNumberFormat="1" applyFont="1" applyBorder="1" applyAlignment="1">
      <alignment horizontal="center" vertical="center"/>
    </xf>
    <xf numFmtId="0" fontId="28" fillId="0" borderId="0" xfId="0" applyFont="1" applyAlignment="1" applyProtection="1">
      <alignment horizontal="left" vertical="center" indent="2"/>
      <protection hidden="1"/>
    </xf>
    <xf numFmtId="2" fontId="26" fillId="0" borderId="0" xfId="0" applyNumberFormat="1" applyFont="1" applyAlignment="1" applyProtection="1">
      <alignment horizontal="center" vertical="center"/>
      <protection hidden="1"/>
    </xf>
    <xf numFmtId="0" fontId="0" fillId="0" borderId="0" xfId="0" applyAlignment="1" applyProtection="1">
      <alignment horizontal="right" vertical="center"/>
      <protection hidden="1"/>
    </xf>
    <xf numFmtId="0" fontId="36" fillId="0" borderId="0" xfId="0" applyFont="1" applyAlignment="1">
      <alignment horizontal="right" vertical="top"/>
    </xf>
    <xf numFmtId="0" fontId="10" fillId="5" borderId="0" xfId="1" applyFill="1" applyAlignment="1"/>
    <xf numFmtId="0" fontId="10" fillId="6" borderId="0" xfId="1" applyFill="1"/>
    <xf numFmtId="0" fontId="37" fillId="6" borderId="0" xfId="1" applyFont="1" applyFill="1"/>
    <xf numFmtId="0" fontId="32" fillId="0" borderId="0" xfId="0" applyFont="1" applyFill="1" applyAlignment="1">
      <alignment vertical="center"/>
    </xf>
    <xf numFmtId="0" fontId="0" fillId="0" borderId="0" xfId="0" applyFont="1" applyAlignment="1">
      <alignment horizontal="left" vertical="center" indent="1"/>
    </xf>
    <xf numFmtId="0" fontId="19" fillId="3" borderId="0" xfId="0" applyFont="1" applyFill="1" applyAlignment="1" applyProtection="1">
      <alignment horizontal="left" indent="1"/>
      <protection locked="0" hidden="1"/>
    </xf>
    <xf numFmtId="0" fontId="0" fillId="2" borderId="2" xfId="0" applyFill="1" applyBorder="1" applyAlignment="1" applyProtection="1">
      <alignment horizontal="center" vertical="center"/>
      <protection locked="0"/>
    </xf>
    <xf numFmtId="0" fontId="0" fillId="8" borderId="0" xfId="0" applyFill="1"/>
    <xf numFmtId="0" fontId="0" fillId="0" borderId="0" xfId="0" applyAlignment="1" applyProtection="1">
      <alignment horizontal="right" vertical="center" indent="1"/>
      <protection hidden="1"/>
    </xf>
    <xf numFmtId="0" fontId="0" fillId="0" borderId="2" xfId="0" applyFill="1" applyBorder="1" applyAlignment="1">
      <alignment horizontal="center" vertical="center"/>
    </xf>
    <xf numFmtId="0" fontId="0" fillId="0" borderId="2" xfId="0" applyBorder="1" applyAlignment="1">
      <alignment horizontal="center" vertical="center"/>
    </xf>
    <xf numFmtId="0" fontId="29" fillId="0" borderId="0" xfId="0" applyFont="1" applyAlignment="1">
      <alignment vertical="top" wrapText="1"/>
    </xf>
    <xf numFmtId="0" fontId="0" fillId="0" borderId="9" xfId="0" applyBorder="1"/>
    <xf numFmtId="0" fontId="38" fillId="0" borderId="0" xfId="1" applyFont="1"/>
    <xf numFmtId="0" fontId="11" fillId="0" borderId="0" xfId="0" applyFont="1" applyAlignment="1">
      <alignment horizontal="right"/>
    </xf>
    <xf numFmtId="0" fontId="26" fillId="0" borderId="0" xfId="0" applyFont="1" applyAlignment="1">
      <alignment horizontal="center" vertical="top"/>
    </xf>
    <xf numFmtId="0" fontId="25" fillId="0" borderId="0" xfId="0" applyFont="1" applyFill="1" applyAlignment="1">
      <alignment vertical="center"/>
    </xf>
    <xf numFmtId="0" fontId="39" fillId="0" borderId="0" xfId="0" applyFont="1" applyAlignment="1">
      <alignment vertical="center"/>
    </xf>
    <xf numFmtId="164" fontId="0" fillId="0" borderId="0" xfId="0" applyNumberFormat="1" applyFill="1" applyBorder="1" applyAlignment="1">
      <alignment horizontal="right" vertical="center" indent="1"/>
    </xf>
    <xf numFmtId="1" fontId="32" fillId="0" borderId="0" xfId="0" applyNumberFormat="1" applyFont="1" applyFill="1" applyAlignment="1">
      <alignment horizontal="center" vertical="top"/>
    </xf>
    <xf numFmtId="0" fontId="38" fillId="0" borderId="0" xfId="1" applyFont="1" applyAlignment="1">
      <alignment horizontal="center"/>
    </xf>
    <xf numFmtId="2" fontId="0" fillId="0" borderId="1" xfId="0" applyNumberFormat="1" applyBorder="1" applyAlignment="1" applyProtection="1">
      <alignment horizontal="right" vertical="center" indent="1"/>
      <protection hidden="1"/>
    </xf>
    <xf numFmtId="0" fontId="45" fillId="0" borderId="0" xfId="0" applyFont="1"/>
    <xf numFmtId="0" fontId="46" fillId="0" borderId="0" xfId="2" applyFont="1"/>
    <xf numFmtId="0" fontId="46" fillId="0" borderId="0" xfId="2" applyFont="1" applyAlignment="1">
      <alignment horizontal="right"/>
    </xf>
    <xf numFmtId="0" fontId="47" fillId="0" borderId="0" xfId="2" applyFont="1" applyFill="1" applyProtection="1"/>
    <xf numFmtId="0" fontId="48" fillId="10" borderId="0" xfId="2" applyFont="1" applyFill="1"/>
    <xf numFmtId="0" fontId="48" fillId="0" borderId="0" xfId="2" applyFont="1" applyAlignment="1">
      <alignment horizontal="right"/>
    </xf>
    <xf numFmtId="0" fontId="48" fillId="0" borderId="0" xfId="2" applyFont="1"/>
    <xf numFmtId="0" fontId="10" fillId="0" borderId="0" xfId="0" applyFont="1"/>
    <xf numFmtId="0" fontId="49" fillId="0" borderId="0" xfId="2" applyFont="1"/>
    <xf numFmtId="0" fontId="48" fillId="0" borderId="0" xfId="2" applyFont="1" applyAlignment="1">
      <alignment horizontal="center"/>
    </xf>
    <xf numFmtId="0" fontId="51" fillId="0" borderId="0" xfId="2" applyFont="1"/>
    <xf numFmtId="0" fontId="52" fillId="0" borderId="0" xfId="0" applyFont="1" applyAlignment="1">
      <alignment horizontal="right"/>
    </xf>
    <xf numFmtId="0" fontId="52" fillId="0" borderId="0" xfId="0" applyFont="1"/>
    <xf numFmtId="0" fontId="48" fillId="0" borderId="0" xfId="2" applyFont="1" applyAlignment="1">
      <alignment horizontal="left"/>
    </xf>
    <xf numFmtId="0" fontId="53" fillId="0" borderId="0" xfId="2" applyFont="1" applyAlignment="1">
      <alignment horizontal="left" vertical="top" indent="1"/>
    </xf>
    <xf numFmtId="0" fontId="54" fillId="0" borderId="0" xfId="2" applyFont="1"/>
    <xf numFmtId="0" fontId="55" fillId="0" borderId="0" xfId="2" applyFont="1"/>
    <xf numFmtId="0" fontId="56" fillId="0" borderId="0" xfId="3" applyFont="1" applyAlignment="1" applyProtection="1"/>
    <xf numFmtId="0" fontId="57" fillId="0" borderId="0" xfId="2" applyFont="1"/>
    <xf numFmtId="0" fontId="58" fillId="0" borderId="0" xfId="2" applyFont="1" applyAlignment="1">
      <alignment horizontal="right" vertical="center"/>
    </xf>
    <xf numFmtId="0" fontId="46" fillId="0" borderId="0" xfId="2" applyFont="1" applyAlignment="1">
      <alignment horizontal="right" vertical="center"/>
    </xf>
    <xf numFmtId="167" fontId="51" fillId="11" borderId="12" xfId="2" applyNumberFormat="1" applyFont="1" applyFill="1" applyBorder="1" applyAlignment="1" applyProtection="1">
      <alignment horizontal="center" vertical="center"/>
      <protection locked="0"/>
    </xf>
    <xf numFmtId="0" fontId="46" fillId="0" borderId="0" xfId="0" applyFont="1" applyAlignment="1">
      <alignment vertical="center"/>
    </xf>
    <xf numFmtId="0" fontId="61" fillId="0" borderId="0" xfId="0" applyFont="1" applyAlignment="1">
      <alignment horizontal="center" vertical="center"/>
    </xf>
    <xf numFmtId="164" fontId="46" fillId="0" borderId="13" xfId="2" applyNumberFormat="1" applyFont="1" applyBorder="1" applyAlignment="1">
      <alignment horizontal="center"/>
    </xf>
    <xf numFmtId="164" fontId="62" fillId="0" borderId="14" xfId="2" applyNumberFormat="1" applyFont="1" applyBorder="1" applyAlignment="1">
      <alignment horizontal="center"/>
    </xf>
    <xf numFmtId="164" fontId="62" fillId="0" borderId="15" xfId="2" applyNumberFormat="1" applyFont="1" applyBorder="1" applyAlignment="1">
      <alignment horizontal="center"/>
    </xf>
    <xf numFmtId="0" fontId="48" fillId="0" borderId="0" xfId="2" applyFont="1" applyAlignment="1">
      <alignment horizontal="center" vertical="top"/>
    </xf>
    <xf numFmtId="0" fontId="48" fillId="0" borderId="0" xfId="2" applyFont="1" applyAlignment="1">
      <alignment horizontal="left" vertical="top"/>
    </xf>
    <xf numFmtId="0" fontId="62" fillId="0" borderId="16" xfId="2" applyFont="1" applyBorder="1" applyAlignment="1">
      <alignment horizontal="right" vertical="center"/>
    </xf>
    <xf numFmtId="0" fontId="62" fillId="0" borderId="17" xfId="2" applyFont="1" applyBorder="1" applyAlignment="1">
      <alignment horizontal="center" vertical="center"/>
    </xf>
    <xf numFmtId="0" fontId="62" fillId="0" borderId="18" xfId="2" applyFont="1" applyBorder="1" applyAlignment="1">
      <alignment vertical="center"/>
    </xf>
    <xf numFmtId="0" fontId="63" fillId="0" borderId="0" xfId="2" applyFont="1" applyAlignment="1">
      <alignment horizontal="left"/>
    </xf>
    <xf numFmtId="0" fontId="63" fillId="0" borderId="0" xfId="2" applyFont="1"/>
    <xf numFmtId="0" fontId="64" fillId="0" borderId="0" xfId="2" applyFont="1" applyAlignment="1">
      <alignment wrapText="1"/>
    </xf>
    <xf numFmtId="0" fontId="66" fillId="0" borderId="0" xfId="2" applyFont="1"/>
    <xf numFmtId="164" fontId="66" fillId="0" borderId="0" xfId="2" applyNumberFormat="1" applyFont="1" applyAlignment="1">
      <alignment horizontal="left"/>
    </xf>
    <xf numFmtId="0" fontId="66" fillId="10" borderId="0" xfId="2" applyFont="1" applyFill="1"/>
    <xf numFmtId="0" fontId="67" fillId="0" borderId="0" xfId="2" applyFont="1"/>
    <xf numFmtId="0" fontId="46" fillId="0" borderId="0" xfId="2" applyFont="1" applyAlignment="1">
      <alignment horizontal="right" vertical="top"/>
    </xf>
    <xf numFmtId="0" fontId="68" fillId="0" borderId="0" xfId="2" applyFont="1"/>
    <xf numFmtId="20" fontId="69" fillId="0" borderId="0" xfId="2" applyNumberFormat="1" applyFont="1"/>
    <xf numFmtId="20" fontId="69" fillId="12" borderId="0" xfId="2" applyNumberFormat="1" applyFont="1" applyFill="1"/>
    <xf numFmtId="0" fontId="68" fillId="0" borderId="28" xfId="2" applyFont="1" applyBorder="1" applyAlignment="1">
      <alignment horizontal="center"/>
    </xf>
    <xf numFmtId="0" fontId="68" fillId="0" borderId="29" xfId="2" applyFont="1" applyBorder="1" applyAlignment="1">
      <alignment horizontal="center"/>
    </xf>
    <xf numFmtId="0" fontId="68" fillId="0" borderId="0" xfId="2" applyFont="1" applyAlignment="1">
      <alignment horizontal="center"/>
    </xf>
    <xf numFmtId="0" fontId="69" fillId="0" borderId="0" xfId="2" applyFont="1"/>
    <xf numFmtId="0" fontId="70" fillId="0" borderId="0" xfId="2" applyFont="1" applyAlignment="1">
      <alignment horizontal="right" indent="1"/>
    </xf>
    <xf numFmtId="0" fontId="71" fillId="0" borderId="0" xfId="2" applyFont="1"/>
    <xf numFmtId="0" fontId="72" fillId="0" borderId="0" xfId="2" applyFont="1" applyAlignment="1">
      <alignment horizontal="left"/>
    </xf>
    <xf numFmtId="0" fontId="72" fillId="0" borderId="0" xfId="2" applyFont="1" applyAlignment="1">
      <alignment horizontal="center"/>
    </xf>
    <xf numFmtId="0" fontId="73" fillId="0" borderId="0" xfId="0" applyFont="1" applyAlignment="1">
      <alignment horizontal="center" vertical="center"/>
    </xf>
    <xf numFmtId="0" fontId="73" fillId="0" borderId="0" xfId="0" applyFont="1" applyAlignment="1">
      <alignment horizontal="left" vertical="center"/>
    </xf>
    <xf numFmtId="0" fontId="74" fillId="0" borderId="0" xfId="0" applyFont="1" applyAlignment="1">
      <alignment horizontal="right"/>
    </xf>
    <xf numFmtId="0" fontId="75" fillId="14" borderId="0" xfId="0" applyFont="1" applyFill="1" applyAlignment="1">
      <alignment horizontal="center" vertical="center"/>
    </xf>
    <xf numFmtId="0" fontId="76" fillId="0" borderId="0" xfId="0" applyFont="1" applyAlignment="1">
      <alignment horizontal="right" vertical="center"/>
    </xf>
    <xf numFmtId="0" fontId="74" fillId="0" borderId="0" xfId="0" applyFont="1" applyAlignment="1">
      <alignment horizontal="right" vertical="center"/>
    </xf>
    <xf numFmtId="0" fontId="74" fillId="0" borderId="0" xfId="0" applyFont="1" applyFill="1" applyAlignment="1">
      <alignment horizontal="right" vertical="center"/>
    </xf>
    <xf numFmtId="0" fontId="74" fillId="0" borderId="0" xfId="0" applyFont="1" applyFill="1" applyAlignment="1">
      <alignment horizontal="right" vertical="top"/>
    </xf>
    <xf numFmtId="0" fontId="74" fillId="12" borderId="0" xfId="0" applyFont="1" applyFill="1" applyAlignment="1">
      <alignment horizontal="center" vertical="top"/>
    </xf>
    <xf numFmtId="0" fontId="75" fillId="15" borderId="0" xfId="0" applyFont="1" applyFill="1" applyAlignment="1">
      <alignment horizontal="center" vertical="center"/>
    </xf>
    <xf numFmtId="0" fontId="67" fillId="0" borderId="0" xfId="0" applyFont="1"/>
    <xf numFmtId="14" fontId="51" fillId="0" borderId="0" xfId="0" applyNumberFormat="1" applyFont="1" applyAlignment="1">
      <alignment horizontal="centerContinuous"/>
    </xf>
    <xf numFmtId="0" fontId="51" fillId="0" borderId="0" xfId="0" applyFont="1" applyAlignment="1">
      <alignment horizontal="centerContinuous"/>
    </xf>
    <xf numFmtId="0" fontId="63" fillId="0" borderId="0" xfId="0" applyFont="1" applyAlignment="1">
      <alignment horizontal="left"/>
    </xf>
    <xf numFmtId="0" fontId="80" fillId="0" borderId="0" xfId="0" applyFont="1"/>
    <xf numFmtId="0" fontId="69" fillId="0" borderId="0" xfId="0" applyFont="1"/>
    <xf numFmtId="0" fontId="65" fillId="0" borderId="0" xfId="2" applyFont="1"/>
    <xf numFmtId="0" fontId="57" fillId="0" borderId="0" xfId="0" applyFont="1" applyAlignment="1">
      <alignment horizontal="left" vertical="center"/>
    </xf>
    <xf numFmtId="0" fontId="82" fillId="0" borderId="0" xfId="0" applyFont="1" applyAlignment="1"/>
    <xf numFmtId="0" fontId="83" fillId="3" borderId="0" xfId="0" applyFont="1" applyFill="1"/>
    <xf numFmtId="0" fontId="74" fillId="0" borderId="0" xfId="0" applyFont="1" applyAlignment="1">
      <alignment horizontal="right" vertical="top"/>
    </xf>
    <xf numFmtId="0" fontId="74" fillId="0" borderId="0" xfId="0" applyFont="1" applyAlignment="1">
      <alignment vertical="top"/>
    </xf>
    <xf numFmtId="0" fontId="48" fillId="0" borderId="0" xfId="0" applyFont="1" applyAlignment="1">
      <alignment horizontal="right" vertical="top"/>
    </xf>
    <xf numFmtId="0" fontId="82" fillId="0" borderId="0" xfId="0" applyFont="1" applyAlignment="1">
      <alignment vertical="center"/>
    </xf>
    <xf numFmtId="0" fontId="48" fillId="12" borderId="0" xfId="0" applyFont="1" applyFill="1" applyAlignment="1">
      <alignment horizontal="center"/>
    </xf>
    <xf numFmtId="0" fontId="48" fillId="17" borderId="0" xfId="0" applyFont="1" applyFill="1" applyAlignment="1">
      <alignment horizontal="center"/>
    </xf>
    <xf numFmtId="0" fontId="46" fillId="0" borderId="0" xfId="2" applyFont="1" applyAlignment="1">
      <alignment horizontal="center"/>
    </xf>
    <xf numFmtId="0" fontId="84" fillId="0" borderId="0" xfId="0" applyNumberFormat="1" applyFont="1" applyAlignment="1">
      <alignment horizontal="left"/>
    </xf>
    <xf numFmtId="0" fontId="85" fillId="0" borderId="0" xfId="0" applyNumberFormat="1" applyFont="1"/>
    <xf numFmtId="0" fontId="46" fillId="18" borderId="0" xfId="2" applyFont="1" applyFill="1"/>
    <xf numFmtId="0" fontId="84" fillId="0" borderId="0" xfId="0" applyFont="1" applyAlignment="1">
      <alignment horizontal="right"/>
    </xf>
    <xf numFmtId="16" fontId="84" fillId="0" borderId="0" xfId="0" quotePrefix="1" applyNumberFormat="1" applyFont="1" applyAlignment="1">
      <alignment horizontal="right"/>
    </xf>
    <xf numFmtId="0" fontId="84" fillId="3" borderId="0" xfId="0" applyNumberFormat="1" applyFont="1" applyFill="1" applyAlignment="1">
      <alignment horizontal="left"/>
    </xf>
    <xf numFmtId="0" fontId="78" fillId="0" borderId="39" xfId="0" applyFont="1" applyBorder="1" applyAlignment="1">
      <alignment vertical="center"/>
    </xf>
    <xf numFmtId="0" fontId="86" fillId="0" borderId="39" xfId="0" applyFont="1" applyBorder="1" applyAlignment="1">
      <alignment horizontal="right" vertical="center"/>
    </xf>
    <xf numFmtId="0" fontId="88" fillId="0" borderId="0" xfId="2" applyFont="1" applyAlignment="1">
      <alignment horizontal="center"/>
    </xf>
    <xf numFmtId="0" fontId="89" fillId="13" borderId="32" xfId="2" applyFont="1" applyFill="1" applyBorder="1" applyAlignment="1" applyProtection="1">
      <alignment horizontal="right" indent="1"/>
      <protection locked="0"/>
    </xf>
    <xf numFmtId="0" fontId="89" fillId="13" borderId="33" xfId="2" applyFont="1" applyFill="1" applyBorder="1" applyAlignment="1" applyProtection="1">
      <alignment horizontal="right" indent="1"/>
      <protection locked="0"/>
    </xf>
    <xf numFmtId="0" fontId="91" fillId="0" borderId="0" xfId="4" applyFont="1" applyAlignment="1">
      <alignment horizontal="right" indent="1"/>
    </xf>
    <xf numFmtId="0" fontId="41" fillId="0" borderId="0" xfId="4" applyAlignment="1">
      <alignment horizontal="right" indent="1"/>
    </xf>
    <xf numFmtId="20" fontId="87" fillId="13" borderId="23" xfId="2" applyNumberFormat="1" applyFont="1" applyFill="1" applyBorder="1" applyAlignment="1" applyProtection="1">
      <alignment horizontal="center"/>
      <protection locked="0" hidden="1"/>
    </xf>
    <xf numFmtId="20" fontId="87" fillId="13" borderId="24" xfId="2" applyNumberFormat="1" applyFont="1" applyFill="1" applyBorder="1" applyAlignment="1" applyProtection="1">
      <alignment horizontal="center"/>
      <protection locked="0" hidden="1"/>
    </xf>
    <xf numFmtId="20" fontId="87" fillId="13" borderId="9" xfId="2" applyNumberFormat="1" applyFont="1" applyFill="1" applyBorder="1" applyAlignment="1" applyProtection="1">
      <alignment horizontal="center"/>
      <protection locked="0" hidden="1"/>
    </xf>
    <xf numFmtId="20" fontId="87" fillId="13" borderId="29" xfId="2" applyNumberFormat="1" applyFont="1" applyFill="1" applyBorder="1" applyAlignment="1" applyProtection="1">
      <alignment horizontal="center"/>
      <protection locked="0" hidden="1"/>
    </xf>
    <xf numFmtId="0" fontId="81" fillId="0" borderId="0" xfId="2" applyFont="1" applyAlignment="1">
      <alignment horizontal="left" vertical="center" indent="1"/>
    </xf>
    <xf numFmtId="0" fontId="46" fillId="0" borderId="0" xfId="0" applyFont="1"/>
    <xf numFmtId="0" fontId="92" fillId="0" borderId="0" xfId="2" applyFont="1"/>
    <xf numFmtId="0" fontId="41" fillId="0" borderId="0" xfId="2" applyAlignment="1">
      <alignment horizontal="right"/>
    </xf>
    <xf numFmtId="0" fontId="90" fillId="0" borderId="0" xfId="2" applyFont="1" applyAlignment="1">
      <alignment horizontal="center"/>
    </xf>
    <xf numFmtId="0" fontId="41" fillId="0" borderId="0" xfId="2"/>
    <xf numFmtId="0" fontId="61" fillId="0" borderId="0" xfId="2" applyNumberFormat="1" applyFont="1" applyAlignment="1">
      <alignment horizontal="center"/>
    </xf>
    <xf numFmtId="0" fontId="58" fillId="0" borderId="0" xfId="0" applyFont="1" applyAlignment="1">
      <alignment vertical="center"/>
    </xf>
    <xf numFmtId="0" fontId="93" fillId="0" borderId="0" xfId="0" applyFont="1" applyAlignment="1">
      <alignment horizontal="left" indent="3"/>
    </xf>
    <xf numFmtId="0" fontId="49" fillId="0" borderId="0" xfId="0" applyFont="1" applyAlignment="1">
      <alignment horizontal="right" indent="1"/>
    </xf>
    <xf numFmtId="0" fontId="94" fillId="0" borderId="0" xfId="5" applyFont="1"/>
    <xf numFmtId="0" fontId="46" fillId="0" borderId="0" xfId="5" applyFont="1"/>
    <xf numFmtId="0" fontId="10" fillId="0" borderId="0" xfId="0" applyFont="1" applyBorder="1"/>
    <xf numFmtId="0" fontId="58" fillId="0" borderId="0" xfId="5" applyFont="1" applyFill="1" applyAlignment="1">
      <alignment horizontal="right" vertical="center"/>
    </xf>
    <xf numFmtId="0" fontId="95" fillId="0" borderId="0" xfId="0" applyFont="1"/>
    <xf numFmtId="0" fontId="57" fillId="0" borderId="0" xfId="5" applyFont="1"/>
    <xf numFmtId="0" fontId="46" fillId="0" borderId="40" xfId="5" applyFont="1" applyBorder="1" applyAlignment="1">
      <alignment horizontal="center"/>
    </xf>
    <xf numFmtId="0" fontId="46" fillId="0" borderId="43" xfId="5" applyFont="1" applyBorder="1" applyAlignment="1">
      <alignment horizontal="center" vertical="top" wrapText="1"/>
    </xf>
    <xf numFmtId="0" fontId="61" fillId="20" borderId="0" xfId="5" applyFont="1" applyFill="1"/>
    <xf numFmtId="0" fontId="97" fillId="20" borderId="0" xfId="5" applyFont="1" applyFill="1"/>
    <xf numFmtId="0" fontId="58" fillId="20" borderId="0" xfId="5" applyFont="1" applyFill="1"/>
    <xf numFmtId="0" fontId="98" fillId="0" borderId="0" xfId="5" applyFont="1"/>
    <xf numFmtId="164" fontId="46" fillId="19" borderId="1" xfId="5" applyNumberFormat="1" applyFont="1" applyFill="1" applyBorder="1" applyAlignment="1">
      <alignment horizontal="center" vertical="center"/>
    </xf>
    <xf numFmtId="0" fontId="46" fillId="0" borderId="0" xfId="5" applyFont="1" applyBorder="1" applyAlignment="1">
      <alignment vertical="center"/>
    </xf>
    <xf numFmtId="0" fontId="46" fillId="0" borderId="0" xfId="5" applyFont="1" applyBorder="1"/>
    <xf numFmtId="164" fontId="61" fillId="22" borderId="5" xfId="5" applyNumberFormat="1" applyFont="1" applyFill="1" applyBorder="1" applyAlignment="1">
      <alignment horizontal="center" vertical="center"/>
    </xf>
    <xf numFmtId="0" fontId="49" fillId="0" borderId="0" xfId="5" applyFont="1" applyFill="1" applyAlignment="1">
      <alignment vertical="top"/>
    </xf>
    <xf numFmtId="0" fontId="46" fillId="0" borderId="0" xfId="5" applyFont="1" applyFill="1" applyAlignment="1">
      <alignment horizontal="left" vertical="center"/>
    </xf>
    <xf numFmtId="0" fontId="99" fillId="21" borderId="0" xfId="5" applyFont="1" applyFill="1" applyBorder="1" applyAlignment="1">
      <alignment horizontal="right" indent="1"/>
    </xf>
    <xf numFmtId="0" fontId="101" fillId="0" borderId="0" xfId="0" applyFont="1" applyBorder="1"/>
    <xf numFmtId="0" fontId="96" fillId="0" borderId="0" xfId="5" applyFont="1" applyAlignment="1">
      <alignment horizontal="right" indent="1"/>
    </xf>
    <xf numFmtId="0" fontId="46" fillId="3" borderId="2" xfId="5" applyFont="1" applyFill="1" applyBorder="1" applyAlignment="1" applyProtection="1">
      <alignment horizontal="center" vertical="center" wrapText="1"/>
      <protection locked="0"/>
    </xf>
    <xf numFmtId="0" fontId="46" fillId="3" borderId="2" xfId="5" applyFont="1" applyFill="1" applyBorder="1" applyAlignment="1" applyProtection="1">
      <alignment horizontal="center" vertical="center"/>
      <protection locked="0"/>
    </xf>
    <xf numFmtId="0" fontId="46" fillId="0" borderId="2" xfId="5" applyFont="1" applyBorder="1" applyAlignment="1" applyProtection="1">
      <alignment horizontal="center" vertical="center"/>
      <protection locked="0"/>
    </xf>
    <xf numFmtId="0" fontId="46" fillId="19" borderId="2" xfId="5" applyFont="1" applyFill="1" applyBorder="1" applyAlignment="1" applyProtection="1">
      <alignment horizontal="center" vertical="center"/>
      <protection locked="0"/>
    </xf>
    <xf numFmtId="0" fontId="100" fillId="0" borderId="44" xfId="0" applyFont="1" applyBorder="1"/>
    <xf numFmtId="0" fontId="83" fillId="0" borderId="0" xfId="5" applyFont="1" applyAlignment="1">
      <alignment vertical="top"/>
    </xf>
    <xf numFmtId="0" fontId="102" fillId="0" borderId="0" xfId="0" applyFont="1" applyBorder="1"/>
    <xf numFmtId="0" fontId="77" fillId="0" borderId="0" xfId="5" applyFont="1" applyAlignment="1">
      <alignment horizontal="right" vertical="top" indent="1"/>
    </xf>
    <xf numFmtId="0" fontId="104" fillId="0" borderId="0" xfId="0" applyFont="1"/>
    <xf numFmtId="0" fontId="105" fillId="0" borderId="0" xfId="5" applyFont="1"/>
    <xf numFmtId="0" fontId="46" fillId="0" borderId="1" xfId="5" applyFont="1" applyBorder="1" applyAlignment="1">
      <alignment horizontal="center" vertical="center"/>
    </xf>
    <xf numFmtId="0" fontId="9" fillId="0" borderId="0" xfId="0" applyFont="1" applyFill="1"/>
    <xf numFmtId="0" fontId="14" fillId="23" borderId="0" xfId="0" applyFont="1" applyFill="1" applyAlignment="1">
      <alignment horizontal="right"/>
    </xf>
    <xf numFmtId="0" fontId="19" fillId="24" borderId="0" xfId="0" applyFont="1" applyFill="1"/>
    <xf numFmtId="0" fontId="21" fillId="24" borderId="0" xfId="0" quotePrefix="1" applyFont="1" applyFill="1"/>
    <xf numFmtId="0" fontId="0" fillId="24" borderId="0" xfId="0" applyFill="1" applyAlignment="1">
      <alignment horizontal="center"/>
    </xf>
    <xf numFmtId="0" fontId="21" fillId="24" borderId="0" xfId="0" applyFont="1" applyFill="1" applyAlignment="1">
      <alignment horizontal="right"/>
    </xf>
    <xf numFmtId="0" fontId="0" fillId="25" borderId="0" xfId="0" applyFill="1"/>
    <xf numFmtId="0" fontId="9" fillId="24" borderId="0" xfId="0" applyFont="1" applyFill="1"/>
    <xf numFmtId="0" fontId="0" fillId="24" borderId="0" xfId="0" applyFill="1"/>
    <xf numFmtId="166" fontId="0" fillId="0" borderId="2" xfId="0" applyNumberFormat="1" applyFill="1" applyBorder="1" applyAlignment="1" applyProtection="1">
      <alignment horizontal="right" vertical="center" indent="1"/>
    </xf>
    <xf numFmtId="0" fontId="106" fillId="0" borderId="0" xfId="0" applyFont="1" applyAlignment="1">
      <alignment horizontal="right" vertical="center"/>
    </xf>
    <xf numFmtId="0" fontId="10" fillId="0" borderId="0" xfId="1" applyAlignment="1"/>
    <xf numFmtId="0" fontId="107" fillId="0" borderId="0" xfId="1" applyFont="1" applyAlignment="1">
      <alignment horizontal="left" indent="1"/>
    </xf>
    <xf numFmtId="0" fontId="108" fillId="0" borderId="0" xfId="1" applyFont="1" applyAlignment="1">
      <alignment horizontal="left" indent="2"/>
    </xf>
    <xf numFmtId="164" fontId="10" fillId="27" borderId="0" xfId="1" applyNumberFormat="1" applyFill="1"/>
    <xf numFmtId="164" fontId="10" fillId="0" borderId="0" xfId="1" applyNumberFormat="1"/>
    <xf numFmtId="0" fontId="8" fillId="0" borderId="0" xfId="0" applyFont="1" applyFill="1"/>
    <xf numFmtId="0" fontId="58" fillId="0" borderId="0" xfId="6" applyFont="1" applyAlignment="1">
      <alignment horizontal="right" indent="1"/>
    </xf>
    <xf numFmtId="0" fontId="51" fillId="3" borderId="1" xfId="6" applyFont="1" applyFill="1" applyBorder="1" applyAlignment="1" applyProtection="1">
      <alignment horizontal="center" vertical="center"/>
      <protection locked="0"/>
    </xf>
    <xf numFmtId="0" fontId="46" fillId="0" borderId="0" xfId="7" applyFont="1" applyAlignment="1">
      <alignment vertical="center"/>
    </xf>
    <xf numFmtId="0" fontId="62" fillId="0" borderId="0" xfId="5" applyFont="1" applyAlignment="1">
      <alignment vertical="center"/>
    </xf>
    <xf numFmtId="0" fontId="62" fillId="0" borderId="0" xfId="5" applyFont="1"/>
    <xf numFmtId="0" fontId="46" fillId="0" borderId="0" xfId="5" applyFont="1" applyAlignment="1">
      <alignment vertical="center"/>
    </xf>
    <xf numFmtId="0" fontId="111" fillId="0" borderId="0" xfId="6" applyFont="1" applyAlignment="1">
      <alignment horizontal="right" vertical="center"/>
    </xf>
    <xf numFmtId="0" fontId="112" fillId="6" borderId="0" xfId="6" applyFont="1" applyFill="1" applyAlignment="1">
      <alignment vertical="center"/>
    </xf>
    <xf numFmtId="0" fontId="112" fillId="28" borderId="0" xfId="6" applyFont="1" applyFill="1" applyAlignment="1">
      <alignment vertical="center"/>
    </xf>
    <xf numFmtId="0" fontId="58" fillId="0" borderId="0" xfId="6" applyFont="1"/>
    <xf numFmtId="0" fontId="62" fillId="0" borderId="0" xfId="6" applyFont="1"/>
    <xf numFmtId="0" fontId="58" fillId="0" borderId="0" xfId="6" applyFont="1" applyAlignment="1">
      <alignment horizontal="right" vertical="center"/>
    </xf>
    <xf numFmtId="0" fontId="10" fillId="24" borderId="0" xfId="1" applyFill="1"/>
    <xf numFmtId="0" fontId="10" fillId="0" borderId="0" xfId="1" applyAlignment="1">
      <alignment horizontal="center"/>
    </xf>
    <xf numFmtId="0" fontId="10" fillId="19" borderId="0" xfId="1" applyFill="1" applyAlignment="1">
      <alignment horizontal="center"/>
    </xf>
    <xf numFmtId="0" fontId="46" fillId="0" borderId="0" xfId="6" applyFont="1" applyFill="1" applyAlignment="1">
      <alignment horizontal="left" indent="1"/>
    </xf>
    <xf numFmtId="0" fontId="46" fillId="0" borderId="0" xfId="6" applyFont="1" applyAlignment="1">
      <alignment horizontal="right"/>
    </xf>
    <xf numFmtId="0" fontId="51" fillId="3" borderId="2" xfId="5" applyFont="1" applyFill="1" applyBorder="1" applyAlignment="1" applyProtection="1">
      <alignment horizontal="center" vertical="center"/>
      <protection locked="0"/>
    </xf>
    <xf numFmtId="0" fontId="32" fillId="0" borderId="0" xfId="0" applyFont="1" applyAlignment="1"/>
    <xf numFmtId="0" fontId="32" fillId="0" borderId="0" xfId="0" applyFont="1"/>
    <xf numFmtId="0" fontId="113" fillId="0" borderId="0" xfId="0" applyFont="1" applyFill="1"/>
    <xf numFmtId="0" fontId="0" fillId="0" borderId="0" xfId="0" applyAlignment="1">
      <alignment horizontal="right"/>
    </xf>
    <xf numFmtId="0" fontId="0" fillId="0" borderId="2" xfId="0" applyBorder="1" applyAlignment="1">
      <alignment horizontal="center"/>
    </xf>
    <xf numFmtId="0" fontId="0" fillId="0" borderId="48" xfId="0" applyBorder="1" applyAlignment="1">
      <alignment horizontal="center"/>
    </xf>
    <xf numFmtId="0" fontId="114" fillId="0" borderId="0" xfId="0" applyFont="1" applyAlignment="1">
      <alignment horizontal="center" vertical="center"/>
    </xf>
    <xf numFmtId="0" fontId="21" fillId="24" borderId="0" xfId="0" quotePrefix="1" applyFont="1" applyFill="1" applyAlignment="1">
      <alignment horizontal="left" indent="2"/>
    </xf>
    <xf numFmtId="164" fontId="18" fillId="0" borderId="2" xfId="0" applyNumberFormat="1" applyFont="1" applyBorder="1" applyAlignment="1">
      <alignment horizontal="right" vertical="center" indent="1"/>
    </xf>
    <xf numFmtId="0" fontId="0" fillId="0" borderId="0" xfId="0" applyAlignment="1">
      <alignment horizontal="left"/>
    </xf>
    <xf numFmtId="0" fontId="0" fillId="0" borderId="0" xfId="0" applyAlignment="1">
      <alignment horizontal="left" indent="2"/>
    </xf>
    <xf numFmtId="0" fontId="14" fillId="24" borderId="0" xfId="0" applyFont="1" applyFill="1"/>
    <xf numFmtId="0" fontId="21" fillId="24" borderId="0" xfId="0" applyFont="1" applyFill="1"/>
    <xf numFmtId="0" fontId="13" fillId="24" borderId="0" xfId="0" applyFont="1" applyFill="1"/>
    <xf numFmtId="0" fontId="116" fillId="0" borderId="0" xfId="0" applyFont="1"/>
    <xf numFmtId="0" fontId="11" fillId="0" borderId="0" xfId="0" applyFont="1" applyAlignment="1">
      <alignment horizontal="left" indent="2"/>
    </xf>
    <xf numFmtId="0" fontId="117" fillId="0" borderId="0" xfId="0" applyFont="1" applyFill="1"/>
    <xf numFmtId="0" fontId="23" fillId="0" borderId="2" xfId="0" applyFont="1" applyFill="1" applyBorder="1" applyAlignment="1" applyProtection="1">
      <alignment horizontal="center" vertical="center"/>
    </xf>
    <xf numFmtId="20" fontId="87" fillId="29" borderId="20" xfId="2" applyNumberFormat="1" applyFont="1" applyFill="1" applyBorder="1" applyAlignment="1" applyProtection="1">
      <alignment horizontal="center"/>
      <protection locked="0" hidden="1"/>
    </xf>
    <xf numFmtId="164" fontId="0" fillId="0" borderId="0" xfId="0" applyNumberFormat="1" applyFont="1"/>
    <xf numFmtId="164" fontId="109" fillId="0" borderId="0" xfId="0" applyNumberFormat="1" applyFont="1" applyBorder="1" applyAlignment="1">
      <alignment horizontal="center"/>
    </xf>
    <xf numFmtId="0" fontId="0" fillId="0" borderId="0" xfId="0" applyFill="1" applyAlignment="1">
      <alignment horizontal="center" vertical="center"/>
    </xf>
    <xf numFmtId="0" fontId="118" fillId="0" borderId="0" xfId="0" applyFont="1" applyFill="1" applyAlignment="1">
      <alignment horizontal="left" indent="4"/>
    </xf>
    <xf numFmtId="0" fontId="8" fillId="0" borderId="0" xfId="0" applyFont="1" applyFill="1" applyAlignment="1">
      <alignment horizontal="left"/>
    </xf>
    <xf numFmtId="0" fontId="12" fillId="0" borderId="0" xfId="0" applyFont="1" applyAlignment="1">
      <alignment horizontal="left" indent="4"/>
    </xf>
    <xf numFmtId="0" fontId="51" fillId="3" borderId="0" xfId="5" applyFont="1" applyFill="1" applyBorder="1" applyAlignment="1" applyProtection="1">
      <alignment vertical="center"/>
      <protection locked="0"/>
    </xf>
    <xf numFmtId="164" fontId="51" fillId="3" borderId="2" xfId="5" applyNumberFormat="1" applyFont="1" applyFill="1" applyBorder="1" applyAlignment="1" applyProtection="1">
      <alignment horizontal="center" vertical="center"/>
      <protection locked="0"/>
    </xf>
    <xf numFmtId="0" fontId="109" fillId="0" borderId="49" xfId="0" applyFont="1" applyBorder="1" applyAlignment="1">
      <alignment vertical="top"/>
    </xf>
    <xf numFmtId="164" fontId="62" fillId="0" borderId="0" xfId="5" applyNumberFormat="1" applyFont="1" applyAlignment="1">
      <alignment horizontal="center"/>
    </xf>
    <xf numFmtId="164" fontId="51" fillId="0" borderId="0" xfId="6" applyNumberFormat="1" applyFont="1" applyAlignment="1" applyProtection="1">
      <alignment horizontal="center"/>
      <protection locked="0"/>
    </xf>
    <xf numFmtId="164" fontId="0" fillId="0" borderId="0" xfId="0" applyNumberFormat="1"/>
    <xf numFmtId="0" fontId="119" fillId="0" borderId="0" xfId="0" applyFont="1" applyAlignment="1">
      <alignment vertical="center"/>
    </xf>
    <xf numFmtId="164" fontId="51" fillId="0" borderId="0" xfId="6" applyNumberFormat="1" applyFont="1" applyAlignment="1" applyProtection="1">
      <alignment horizontal="center" vertical="center"/>
    </xf>
    <xf numFmtId="0" fontId="109" fillId="0" borderId="0" xfId="0" applyFont="1" applyAlignment="1">
      <alignment horizontal="left" indent="3"/>
    </xf>
    <xf numFmtId="0" fontId="15" fillId="0" borderId="0" xfId="0" applyFont="1" applyAlignment="1">
      <alignment horizontal="left" vertical="center" indent="1"/>
    </xf>
    <xf numFmtId="0" fontId="121" fillId="0" borderId="0" xfId="0" applyFont="1"/>
    <xf numFmtId="0" fontId="0" fillId="0" borderId="0" xfId="0" applyFill="1" applyAlignment="1">
      <alignment horizontal="right"/>
    </xf>
    <xf numFmtId="0" fontId="25" fillId="0" borderId="0" xfId="0" applyFont="1" applyFill="1" applyAlignment="1">
      <alignment horizontal="right"/>
    </xf>
    <xf numFmtId="0" fontId="0" fillId="30" borderId="0" xfId="0" applyFill="1"/>
    <xf numFmtId="0" fontId="21" fillId="30" borderId="20" xfId="0" quotePrefix="1" applyFont="1" applyFill="1" applyBorder="1" applyAlignment="1">
      <alignment horizontal="left" indent="2"/>
    </xf>
    <xf numFmtId="0" fontId="0" fillId="0" borderId="0" xfId="0" applyAlignment="1">
      <alignment horizontal="left" indent="1"/>
    </xf>
    <xf numFmtId="0" fontId="0" fillId="0" borderId="0" xfId="0" applyFill="1" applyAlignment="1">
      <alignment horizontal="left" vertical="center"/>
    </xf>
    <xf numFmtId="0" fontId="21" fillId="30" borderId="0" xfId="0" applyFont="1" applyFill="1" applyAlignment="1">
      <alignment horizontal="right"/>
    </xf>
    <xf numFmtId="0" fontId="106" fillId="0" borderId="0" xfId="0" applyFont="1" applyAlignment="1">
      <alignment vertical="center"/>
    </xf>
    <xf numFmtId="0" fontId="0" fillId="31" borderId="0" xfId="0" applyFill="1"/>
    <xf numFmtId="0" fontId="25" fillId="31" borderId="0" xfId="0" applyFont="1" applyFill="1"/>
    <xf numFmtId="0" fontId="0" fillId="31" borderId="0" xfId="0" applyFill="1" applyProtection="1"/>
    <xf numFmtId="0" fontId="30" fillId="31" borderId="0" xfId="0" applyFont="1" applyFill="1" applyProtection="1">
      <protection locked="0"/>
    </xf>
    <xf numFmtId="0" fontId="46" fillId="31" borderId="0" xfId="5" applyFont="1" applyFill="1"/>
    <xf numFmtId="0" fontId="40" fillId="0" borderId="0" xfId="0" applyFont="1" applyAlignment="1">
      <alignment vertical="top"/>
    </xf>
    <xf numFmtId="0" fontId="113" fillId="30" borderId="39" xfId="0" applyFont="1" applyFill="1" applyBorder="1" applyAlignment="1">
      <alignment horizontal="left"/>
    </xf>
    <xf numFmtId="0" fontId="18" fillId="0" borderId="0" xfId="8" applyFont="1"/>
    <xf numFmtId="0" fontId="17" fillId="0" borderId="0" xfId="9" applyFont="1"/>
    <xf numFmtId="0" fontId="62" fillId="0" borderId="0" xfId="9" applyFont="1"/>
    <xf numFmtId="0" fontId="62" fillId="6" borderId="0" xfId="9" applyFont="1" applyFill="1"/>
    <xf numFmtId="0" fontId="48" fillId="0" borderId="0" xfId="9" applyFont="1"/>
    <xf numFmtId="0" fontId="122" fillId="0" borderId="0" xfId="9" applyFont="1" applyAlignment="1">
      <alignment horizontal="left" vertical="center" indent="3"/>
    </xf>
    <xf numFmtId="0" fontId="123" fillId="0" borderId="0" xfId="9" applyFont="1" applyAlignment="1">
      <alignment vertical="center"/>
    </xf>
    <xf numFmtId="0" fontId="122" fillId="0" borderId="0" xfId="9" applyFont="1" applyAlignment="1">
      <alignment horizontal="left" vertical="center" indent="1"/>
    </xf>
    <xf numFmtId="0" fontId="124" fillId="0" borderId="0" xfId="9" applyFont="1"/>
    <xf numFmtId="14" fontId="46" fillId="0" borderId="0" xfId="9" applyNumberFormat="1" applyFont="1" applyAlignment="1">
      <alignment horizontal="left"/>
    </xf>
    <xf numFmtId="49" fontId="125" fillId="3" borderId="44" xfId="10" applyNumberFormat="1" applyFont="1" applyFill="1" applyBorder="1" applyProtection="1">
      <protection locked="0"/>
    </xf>
    <xf numFmtId="14" fontId="125" fillId="0" borderId="0" xfId="9" applyNumberFormat="1" applyFont="1" applyAlignment="1">
      <alignment horizontal="left"/>
    </xf>
    <xf numFmtId="0" fontId="124" fillId="0" borderId="44" xfId="9" applyFont="1" applyBorder="1" applyAlignment="1">
      <alignment vertical="center"/>
    </xf>
    <xf numFmtId="0" fontId="126" fillId="0" borderId="0" xfId="9" applyFont="1" applyAlignment="1">
      <alignment horizontal="right"/>
    </xf>
    <xf numFmtId="0" fontId="62" fillId="0" borderId="0" xfId="9" applyFont="1" applyAlignment="1">
      <alignment horizontal="center" vertical="top"/>
    </xf>
    <xf numFmtId="0" fontId="17" fillId="6" borderId="0" xfId="9" applyFont="1" applyFill="1"/>
    <xf numFmtId="0" fontId="127" fillId="6" borderId="0" xfId="9" applyFont="1" applyFill="1"/>
    <xf numFmtId="0" fontId="17" fillId="0" borderId="0" xfId="9" applyFont="1" applyAlignment="1">
      <alignment horizontal="left" indent="1"/>
    </xf>
    <xf numFmtId="3" fontId="128" fillId="0" borderId="40" xfId="9" applyNumberFormat="1" applyFont="1" applyBorder="1" applyAlignment="1">
      <alignment horizontal="center"/>
    </xf>
    <xf numFmtId="3" fontId="17" fillId="0" borderId="27" xfId="9" applyNumberFormat="1" applyFont="1" applyBorder="1" applyAlignment="1">
      <alignment horizontal="center"/>
    </xf>
    <xf numFmtId="3" fontId="17" fillId="0" borderId="36" xfId="9" applyNumberFormat="1" applyFont="1" applyBorder="1" applyAlignment="1">
      <alignment horizontal="center"/>
    </xf>
    <xf numFmtId="49" fontId="129" fillId="0" borderId="36" xfId="9" applyNumberFormat="1" applyFont="1" applyBorder="1"/>
    <xf numFmtId="0" fontId="130" fillId="6" borderId="0" xfId="9" applyFont="1" applyFill="1" applyAlignment="1">
      <alignment vertical="center"/>
    </xf>
    <xf numFmtId="3" fontId="130" fillId="6" borderId="0" xfId="9" applyNumberFormat="1" applyFont="1" applyFill="1" applyAlignment="1">
      <alignment horizontal="center" vertical="center"/>
    </xf>
    <xf numFmtId="0" fontId="18" fillId="0" borderId="38" xfId="9" applyFont="1" applyBorder="1" applyAlignment="1">
      <alignment vertical="center"/>
    </xf>
    <xf numFmtId="0" fontId="18" fillId="0" borderId="51" xfId="9" applyFont="1" applyBorder="1" applyAlignment="1" applyProtection="1">
      <alignment horizontal="left" vertical="center" indent="1"/>
      <protection locked="0"/>
    </xf>
    <xf numFmtId="3" fontId="18" fillId="0" borderId="54" xfId="9" applyNumberFormat="1" applyFont="1" applyBorder="1" applyAlignment="1" applyProtection="1">
      <alignment horizontal="center" vertical="center"/>
      <protection locked="0"/>
    </xf>
    <xf numFmtId="3" fontId="18" fillId="0" borderId="53" xfId="9" applyNumberFormat="1" applyFont="1" applyBorder="1" applyAlignment="1" applyProtection="1">
      <alignment horizontal="center" vertical="center"/>
      <protection locked="0"/>
    </xf>
    <xf numFmtId="3" fontId="18" fillId="0" borderId="32" xfId="9" applyNumberFormat="1" applyFont="1" applyBorder="1" applyAlignment="1" applyProtection="1">
      <alignment horizontal="center" vertical="center"/>
      <protection locked="0"/>
    </xf>
    <xf numFmtId="0" fontId="18" fillId="0" borderId="55" xfId="9" applyFont="1" applyBorder="1" applyAlignment="1" applyProtection="1">
      <alignment horizontal="center" vertical="center"/>
      <protection locked="0"/>
    </xf>
    <xf numFmtId="3" fontId="18" fillId="0" borderId="37" xfId="9" applyNumberFormat="1" applyFont="1" applyBorder="1" applyAlignment="1" applyProtection="1">
      <alignment horizontal="center" vertical="center"/>
      <protection locked="0"/>
    </xf>
    <xf numFmtId="3" fontId="18" fillId="0" borderId="2" xfId="9" applyNumberFormat="1" applyFont="1" applyBorder="1" applyAlignment="1" applyProtection="1">
      <alignment horizontal="center" vertical="center"/>
      <protection locked="0"/>
    </xf>
    <xf numFmtId="0" fontId="18" fillId="0" borderId="56" xfId="9" applyFont="1" applyBorder="1" applyAlignment="1" applyProtection="1">
      <alignment horizontal="center" vertical="center"/>
      <protection locked="0"/>
    </xf>
    <xf numFmtId="3" fontId="18" fillId="0" borderId="60" xfId="9" applyNumberFormat="1" applyFont="1" applyBorder="1" applyAlignment="1" applyProtection="1">
      <alignment horizontal="center" vertical="center"/>
      <protection locked="0"/>
    </xf>
    <xf numFmtId="0" fontId="17" fillId="0" borderId="28" xfId="9" applyFont="1" applyBorder="1"/>
    <xf numFmtId="0" fontId="17" fillId="0" borderId="29" xfId="9" applyFont="1" applyBorder="1"/>
    <xf numFmtId="0" fontId="17" fillId="0" borderId="61" xfId="9" applyFont="1" applyBorder="1"/>
    <xf numFmtId="0" fontId="17" fillId="0" borderId="9" xfId="9" applyFont="1" applyBorder="1"/>
    <xf numFmtId="0" fontId="17" fillId="0" borderId="62" xfId="9" applyFont="1" applyBorder="1"/>
    <xf numFmtId="0" fontId="17" fillId="6" borderId="0" xfId="9" applyFont="1" applyFill="1" applyAlignment="1">
      <alignment horizontal="center" textRotation="90" wrapText="1"/>
    </xf>
    <xf numFmtId="0" fontId="131" fillId="0" borderId="0" xfId="9" applyFont="1" applyAlignment="1">
      <alignment horizontal="right" wrapText="1"/>
    </xf>
    <xf numFmtId="0" fontId="17" fillId="0" borderId="0" xfId="9" applyFont="1" applyAlignment="1">
      <alignment horizontal="left" wrapText="1" indent="1"/>
    </xf>
    <xf numFmtId="0" fontId="17" fillId="0" borderId="50" xfId="9" applyFont="1" applyBorder="1" applyAlignment="1">
      <alignment horizontal="center" textRotation="90" wrapText="1"/>
    </xf>
    <xf numFmtId="0" fontId="17" fillId="0" borderId="19" xfId="9" applyFont="1" applyBorder="1" applyAlignment="1">
      <alignment horizontal="left" textRotation="90" wrapText="1"/>
    </xf>
    <xf numFmtId="0" fontId="17" fillId="0" borderId="20" xfId="9" applyFont="1" applyBorder="1" applyAlignment="1">
      <alignment horizontal="right" textRotation="90" wrapText="1"/>
    </xf>
    <xf numFmtId="0" fontId="17" fillId="0" borderId="50" xfId="9" applyFont="1" applyBorder="1" applyAlignment="1">
      <alignment horizontal="right" textRotation="90" wrapText="1"/>
    </xf>
    <xf numFmtId="0" fontId="129" fillId="0" borderId="0" xfId="9" applyFont="1" applyAlignment="1">
      <alignment horizontal="right"/>
    </xf>
    <xf numFmtId="0" fontId="133" fillId="0" borderId="0" xfId="9" applyFont="1"/>
    <xf numFmtId="0" fontId="134" fillId="0" borderId="0" xfId="9" applyFont="1"/>
    <xf numFmtId="0" fontId="17" fillId="0" borderId="0" xfId="9" applyFont="1" applyAlignment="1">
      <alignment vertical="top"/>
    </xf>
    <xf numFmtId="0" fontId="132" fillId="0" borderId="0" xfId="9" applyFont="1" applyAlignment="1">
      <alignment horizontal="centerContinuous" vertical="center"/>
    </xf>
    <xf numFmtId="0" fontId="129" fillId="0" borderId="0" xfId="9" applyFont="1" applyAlignment="1">
      <alignment horizontal="centerContinuous" vertical="top"/>
    </xf>
    <xf numFmtId="0" fontId="133" fillId="0" borderId="0" xfId="9" applyFont="1" applyAlignment="1">
      <alignment vertical="top"/>
    </xf>
    <xf numFmtId="14" fontId="18" fillId="0" borderId="44" xfId="9" applyNumberFormat="1" applyFont="1" applyBorder="1" applyAlignment="1">
      <alignment horizontal="centerContinuous"/>
    </xf>
    <xf numFmtId="14" fontId="127" fillId="0" borderId="44" xfId="9" applyNumberFormat="1" applyFont="1" applyBorder="1" applyAlignment="1" applyProtection="1">
      <alignment horizontal="centerContinuous"/>
      <protection locked="0"/>
    </xf>
    <xf numFmtId="0" fontId="135" fillId="0" borderId="0" xfId="9" applyFont="1" applyFill="1"/>
    <xf numFmtId="0" fontId="136" fillId="0" borderId="0" xfId="9" applyFont="1" applyAlignment="1">
      <alignment horizontal="right"/>
    </xf>
    <xf numFmtId="0" fontId="105" fillId="0" borderId="0" xfId="9" applyFont="1"/>
    <xf numFmtId="0" fontId="138" fillId="10" borderId="0" xfId="10" applyFont="1" applyFill="1" applyAlignment="1" applyProtection="1">
      <alignment horizontal="center" vertical="center"/>
      <protection locked="0"/>
    </xf>
    <xf numFmtId="0" fontId="94" fillId="0" borderId="0" xfId="9" applyFont="1" applyAlignment="1">
      <alignment horizontal="right"/>
    </xf>
    <xf numFmtId="0" fontId="120" fillId="0" borderId="0" xfId="0" applyFont="1" applyFill="1"/>
    <xf numFmtId="0" fontId="139" fillId="30" borderId="0" xfId="0" applyFont="1" applyFill="1"/>
    <xf numFmtId="0" fontId="0" fillId="32" borderId="0" xfId="0" applyFill="1"/>
    <xf numFmtId="164" fontId="18" fillId="0" borderId="2" xfId="0" applyNumberFormat="1" applyFont="1" applyFill="1" applyBorder="1" applyAlignment="1">
      <alignment horizontal="right" vertical="center" indent="1"/>
    </xf>
    <xf numFmtId="0" fontId="18" fillId="0" borderId="2" xfId="0" applyNumberFormat="1" applyFont="1" applyFill="1" applyBorder="1" applyAlignment="1">
      <alignment horizontal="right" vertical="center" indent="1"/>
    </xf>
    <xf numFmtId="0" fontId="139" fillId="0" borderId="0" xfId="0" applyFont="1" applyFill="1"/>
    <xf numFmtId="0" fontId="67" fillId="0" borderId="0" xfId="2" applyFont="1" applyAlignment="1">
      <alignment horizontal="right"/>
    </xf>
    <xf numFmtId="0" fontId="18" fillId="0" borderId="58" xfId="10" applyFont="1" applyBorder="1" applyAlignment="1" applyProtection="1">
      <alignment horizontal="center" vertical="center"/>
      <protection locked="0"/>
    </xf>
    <xf numFmtId="0" fontId="18" fillId="0" borderId="56" xfId="10" applyFont="1" applyBorder="1" applyAlignment="1" applyProtection="1">
      <alignment horizontal="center" vertical="center"/>
      <protection locked="0"/>
    </xf>
    <xf numFmtId="0" fontId="18" fillId="0" borderId="32" xfId="10" applyFont="1" applyBorder="1" applyAlignment="1" applyProtection="1">
      <alignment horizontal="center" vertical="center"/>
      <protection locked="0"/>
    </xf>
    <xf numFmtId="0" fontId="18" fillId="0" borderId="55" xfId="10" applyFont="1" applyBorder="1" applyAlignment="1" applyProtection="1">
      <alignment horizontal="center" vertical="center"/>
      <protection locked="0"/>
    </xf>
    <xf numFmtId="0" fontId="18" fillId="0" borderId="34" xfId="10" applyFont="1" applyBorder="1" applyAlignment="1" applyProtection="1">
      <alignment horizontal="center" vertical="center"/>
      <protection locked="0"/>
    </xf>
    <xf numFmtId="0" fontId="18" fillId="0" borderId="52" xfId="10" applyFont="1" applyBorder="1" applyAlignment="1" applyProtection="1">
      <alignment horizontal="center" vertical="center"/>
      <protection locked="0"/>
    </xf>
    <xf numFmtId="3" fontId="46" fillId="0" borderId="57" xfId="9" applyNumberFormat="1" applyFont="1" applyBorder="1" applyAlignment="1" applyProtection="1">
      <alignment horizontal="center" vertical="center"/>
      <protection locked="0"/>
    </xf>
    <xf numFmtId="3" fontId="46" fillId="0" borderId="59" xfId="9" applyNumberFormat="1" applyFont="1" applyBorder="1" applyAlignment="1" applyProtection="1">
      <alignment horizontal="center" vertical="center"/>
      <protection locked="0"/>
    </xf>
    <xf numFmtId="3" fontId="46" fillId="0" borderId="2" xfId="9" applyNumberFormat="1" applyFont="1" applyBorder="1" applyAlignment="1" applyProtection="1">
      <alignment horizontal="center" vertical="center"/>
      <protection locked="0"/>
    </xf>
    <xf numFmtId="3" fontId="46" fillId="0" borderId="37" xfId="9" applyNumberFormat="1" applyFont="1" applyBorder="1" applyAlignment="1" applyProtection="1">
      <alignment horizontal="center" vertical="center"/>
      <protection locked="0"/>
    </xf>
    <xf numFmtId="0" fontId="109" fillId="0" borderId="0" xfId="0" applyFont="1" applyAlignment="1">
      <alignment horizontal="right"/>
    </xf>
    <xf numFmtId="0" fontId="109" fillId="0" borderId="0" xfId="0" applyFont="1"/>
    <xf numFmtId="0" fontId="109" fillId="0" borderId="0" xfId="0" applyFont="1" applyAlignment="1">
      <alignment horizontal="right" vertical="top"/>
    </xf>
    <xf numFmtId="0" fontId="25" fillId="0" borderId="0" xfId="0" applyFont="1" applyAlignment="1">
      <alignment horizontal="left" indent="3"/>
    </xf>
    <xf numFmtId="0" fontId="25" fillId="0" borderId="0" xfId="0" applyFont="1" applyAlignment="1">
      <alignment horizontal="left" vertical="center" indent="3"/>
    </xf>
    <xf numFmtId="0" fontId="140" fillId="0" borderId="0" xfId="0" applyFont="1"/>
    <xf numFmtId="0" fontId="140" fillId="0" borderId="44" xfId="0" applyFont="1" applyBorder="1"/>
    <xf numFmtId="0" fontId="77" fillId="0" borderId="0" xfId="5" applyFont="1" applyAlignment="1">
      <alignment vertical="top"/>
    </xf>
    <xf numFmtId="0" fontId="77" fillId="0" borderId="0" xfId="5" applyFont="1" applyAlignment="1">
      <alignment horizontal="left" vertical="top"/>
    </xf>
    <xf numFmtId="0" fontId="46" fillId="20" borderId="0" xfId="5" applyFont="1" applyFill="1"/>
    <xf numFmtId="0" fontId="46" fillId="33" borderId="0" xfId="5" applyFont="1" applyFill="1"/>
    <xf numFmtId="0" fontId="141" fillId="0" borderId="0" xfId="5" applyFont="1" applyFill="1" applyAlignment="1">
      <alignment horizontal="right" vertical="center"/>
    </xf>
    <xf numFmtId="0" fontId="141" fillId="20" borderId="0" xfId="5" applyFont="1" applyFill="1" applyAlignment="1">
      <alignment vertical="center"/>
    </xf>
    <xf numFmtId="0" fontId="10" fillId="34" borderId="0" xfId="1" applyFill="1"/>
    <xf numFmtId="0" fontId="0" fillId="2" borderId="1" xfId="0" applyFill="1" applyBorder="1" applyAlignment="1" applyProtection="1">
      <alignment horizontal="center" vertical="center"/>
      <protection locked="0" hidden="1"/>
    </xf>
    <xf numFmtId="164" fontId="16" fillId="0" borderId="42" xfId="0" applyNumberFormat="1" applyFont="1" applyBorder="1" applyAlignment="1">
      <alignment horizontal="right" vertical="center" indent="1"/>
    </xf>
    <xf numFmtId="0" fontId="15" fillId="0" borderId="0" xfId="0" applyFont="1" applyAlignment="1">
      <alignment horizontal="right"/>
    </xf>
    <xf numFmtId="0" fontId="15" fillId="3" borderId="0" xfId="0" applyFont="1" applyFill="1" applyAlignment="1" applyProtection="1">
      <alignment horizontal="left"/>
      <protection locked="0" hidden="1"/>
    </xf>
    <xf numFmtId="0" fontId="15" fillId="0" borderId="0" xfId="0" applyFont="1" applyFill="1" applyAlignment="1">
      <alignment horizontal="right" vertical="center" indent="1"/>
    </xf>
    <xf numFmtId="164" fontId="15" fillId="3" borderId="1" xfId="0" applyNumberFormat="1" applyFont="1" applyFill="1" applyBorder="1" applyAlignment="1" applyProtection="1">
      <alignment horizontal="right" vertical="center" indent="1"/>
      <protection locked="0"/>
    </xf>
    <xf numFmtId="0" fontId="142" fillId="0" borderId="0" xfId="0" applyFont="1" applyAlignment="1">
      <alignment vertical="top"/>
    </xf>
    <xf numFmtId="0" fontId="40" fillId="0" borderId="0" xfId="0" applyFont="1" applyFill="1" applyAlignment="1">
      <alignment horizontal="right" vertical="center"/>
    </xf>
    <xf numFmtId="0" fontId="65" fillId="3" borderId="0" xfId="5" applyFont="1" applyFill="1" applyBorder="1" applyAlignment="1" applyProtection="1">
      <protection locked="0"/>
    </xf>
    <xf numFmtId="0" fontId="0" fillId="3" borderId="0" xfId="0" applyFill="1"/>
    <xf numFmtId="0" fontId="0" fillId="35" borderId="0" xfId="0" applyFill="1"/>
    <xf numFmtId="0" fontId="0" fillId="36" borderId="0" xfId="0" applyFill="1"/>
    <xf numFmtId="0" fontId="143" fillId="0" borderId="0" xfId="5" applyFont="1"/>
    <xf numFmtId="0" fontId="144" fillId="31" borderId="0" xfId="0" applyFont="1" applyFill="1"/>
    <xf numFmtId="0" fontId="0" fillId="0" borderId="0" xfId="0" applyAlignment="1">
      <alignment horizontal="right" vertical="top"/>
    </xf>
    <xf numFmtId="0" fontId="0" fillId="0" borderId="0" xfId="0" applyAlignment="1">
      <alignment vertical="top"/>
    </xf>
    <xf numFmtId="0" fontId="0" fillId="37" borderId="0" xfId="0" applyFill="1"/>
    <xf numFmtId="0" fontId="12" fillId="0" borderId="0" xfId="0" applyFont="1"/>
    <xf numFmtId="0" fontId="30" fillId="0" borderId="0" xfId="0" applyFont="1" applyAlignment="1">
      <alignment vertical="top"/>
    </xf>
    <xf numFmtId="0" fontId="145" fillId="0" borderId="0" xfId="0" applyFont="1"/>
    <xf numFmtId="164" fontId="51" fillId="0" borderId="0" xfId="5" applyNumberFormat="1" applyFont="1" applyFill="1" applyAlignment="1" applyProtection="1">
      <alignment horizontal="center" vertical="center"/>
      <protection locked="0"/>
    </xf>
    <xf numFmtId="0" fontId="95" fillId="0" borderId="0" xfId="0" applyFont="1" applyAlignment="1">
      <alignment horizontal="right"/>
    </xf>
    <xf numFmtId="0" fontId="146" fillId="38" borderId="0" xfId="0" applyFont="1" applyFill="1" applyAlignment="1">
      <alignment horizontal="right"/>
    </xf>
    <xf numFmtId="0" fontId="147" fillId="0" borderId="0" xfId="0" applyFont="1"/>
    <xf numFmtId="0" fontId="148" fillId="9" borderId="0" xfId="0" applyFont="1" applyFill="1"/>
    <xf numFmtId="0" fontId="13" fillId="37" borderId="0" xfId="0" applyFont="1" applyFill="1" applyAlignment="1">
      <alignment horizontal="right" indent="1"/>
    </xf>
    <xf numFmtId="0" fontId="149" fillId="0" borderId="0" xfId="0" applyFont="1" applyAlignment="1">
      <alignment vertical="center"/>
    </xf>
    <xf numFmtId="0" fontId="6" fillId="0" borderId="0" xfId="1" applyFont="1" applyAlignment="1">
      <alignment horizontal="center"/>
    </xf>
    <xf numFmtId="0" fontId="139" fillId="39" borderId="0" xfId="0" applyFont="1" applyFill="1"/>
    <xf numFmtId="0" fontId="0" fillId="39" borderId="0" xfId="0" applyFill="1"/>
    <xf numFmtId="0" fontId="0" fillId="40" borderId="0" xfId="0" applyFill="1"/>
    <xf numFmtId="0" fontId="9" fillId="39" borderId="0" xfId="0" applyFont="1" applyFill="1"/>
    <xf numFmtId="0" fontId="19" fillId="39" borderId="0" xfId="0" applyFont="1" applyFill="1"/>
    <xf numFmtId="0" fontId="21" fillId="39" borderId="0" xfId="0" quotePrefix="1" applyFont="1" applyFill="1" applyAlignment="1">
      <alignment horizontal="left" indent="2"/>
    </xf>
    <xf numFmtId="0" fontId="21" fillId="39" borderId="0" xfId="0" quotePrefix="1" applyFont="1" applyFill="1"/>
    <xf numFmtId="164" fontId="18" fillId="0" borderId="0" xfId="0" applyNumberFormat="1" applyFont="1" applyBorder="1" applyAlignment="1">
      <alignment horizontal="right" vertical="center" indent="1"/>
    </xf>
    <xf numFmtId="0" fontId="46" fillId="39" borderId="0" xfId="5" applyFont="1" applyFill="1"/>
    <xf numFmtId="0" fontId="103" fillId="39" borderId="0" xfId="5" applyFont="1" applyFill="1" applyAlignment="1"/>
    <xf numFmtId="0" fontId="94" fillId="39" borderId="0" xfId="5" applyFont="1" applyFill="1"/>
    <xf numFmtId="0" fontId="10" fillId="39" borderId="0" xfId="0" applyFont="1" applyFill="1" applyBorder="1"/>
    <xf numFmtId="0" fontId="57" fillId="39" borderId="0" xfId="5" applyFont="1" applyFill="1" applyAlignment="1">
      <alignment horizontal="right" vertical="center" indent="2"/>
    </xf>
    <xf numFmtId="0" fontId="150" fillId="0" borderId="0" xfId="0" applyFont="1" applyAlignment="1">
      <alignment horizontal="left" vertical="center" indent="1"/>
    </xf>
    <xf numFmtId="0" fontId="151" fillId="0" borderId="0" xfId="0" applyFont="1" applyAlignment="1">
      <alignment horizontal="left" vertical="center"/>
    </xf>
    <xf numFmtId="0" fontId="61" fillId="21" borderId="0" xfId="5" applyFont="1" applyFill="1" applyBorder="1" applyAlignment="1">
      <alignment horizontal="left"/>
    </xf>
    <xf numFmtId="0" fontId="61" fillId="0" borderId="0" xfId="5" applyFont="1" applyBorder="1" applyAlignment="1">
      <alignment vertical="center"/>
    </xf>
    <xf numFmtId="0" fontId="46" fillId="0" borderId="0" xfId="5" applyFont="1" applyBorder="1" applyAlignment="1">
      <alignment horizontal="right"/>
    </xf>
    <xf numFmtId="0" fontId="152" fillId="0" borderId="0" xfId="5" applyFont="1" applyAlignment="1">
      <alignment textRotation="90"/>
    </xf>
    <xf numFmtId="164" fontId="62" fillId="0" borderId="0" xfId="2" applyNumberFormat="1" applyFont="1" applyBorder="1" applyAlignment="1">
      <alignment horizontal="center"/>
    </xf>
    <xf numFmtId="0" fontId="62" fillId="0" borderId="0" xfId="2" applyFont="1" applyBorder="1" applyAlignment="1">
      <alignment vertical="center"/>
    </xf>
    <xf numFmtId="0" fontId="46" fillId="0" borderId="39" xfId="0" applyFont="1" applyBorder="1" applyAlignment="1">
      <alignment horizontal="left" vertical="top"/>
    </xf>
    <xf numFmtId="0" fontId="48" fillId="0" borderId="25" xfId="0" applyFont="1" applyBorder="1" applyAlignment="1">
      <alignment horizontal="center"/>
    </xf>
    <xf numFmtId="0" fontId="48" fillId="0" borderId="0" xfId="0" applyFont="1" applyBorder="1" applyAlignment="1">
      <alignment horizontal="center"/>
    </xf>
    <xf numFmtId="0" fontId="48" fillId="0" borderId="26" xfId="0" applyFont="1" applyBorder="1" applyAlignment="1">
      <alignment horizontal="center"/>
    </xf>
    <xf numFmtId="0" fontId="61" fillId="0" borderId="18" xfId="0" applyFont="1" applyBorder="1" applyAlignment="1">
      <alignment horizontal="center"/>
    </xf>
    <xf numFmtId="0" fontId="61" fillId="0" borderId="30" xfId="0" applyFont="1" applyBorder="1" applyAlignment="1">
      <alignment horizontal="center"/>
    </xf>
    <xf numFmtId="0" fontId="46" fillId="0" borderId="31" xfId="0" applyFont="1" applyBorder="1" applyAlignment="1">
      <alignment horizontal="center"/>
    </xf>
    <xf numFmtId="0" fontId="46" fillId="0" borderId="44" xfId="0" applyFont="1" applyBorder="1" applyAlignment="1">
      <alignment horizontal="center"/>
    </xf>
    <xf numFmtId="0" fontId="156" fillId="43" borderId="0" xfId="0" applyFont="1" applyFill="1"/>
    <xf numFmtId="0" fontId="156" fillId="43" borderId="0" xfId="0" applyFont="1" applyFill="1" applyBorder="1"/>
    <xf numFmtId="0" fontId="156" fillId="42" borderId="0" xfId="0" applyFont="1" applyFill="1"/>
    <xf numFmtId="0" fontId="156" fillId="42" borderId="0" xfId="0" applyFont="1" applyFill="1" applyBorder="1"/>
    <xf numFmtId="0" fontId="90" fillId="3" borderId="51" xfId="4" applyFont="1" applyFill="1" applyBorder="1" applyAlignment="1" applyProtection="1">
      <alignment horizontal="center"/>
      <protection locked="0" hidden="1"/>
    </xf>
    <xf numFmtId="0" fontId="90" fillId="3" borderId="55" xfId="4" applyFont="1" applyFill="1" applyBorder="1" applyAlignment="1" applyProtection="1">
      <alignment horizontal="center"/>
      <protection locked="0" hidden="1"/>
    </xf>
    <xf numFmtId="0" fontId="90" fillId="41" borderId="69" xfId="4" applyNumberFormat="1" applyFont="1" applyFill="1" applyBorder="1" applyAlignment="1" applyProtection="1">
      <alignment horizontal="center"/>
      <protection hidden="1"/>
    </xf>
    <xf numFmtId="0" fontId="89" fillId="13" borderId="34" xfId="2" applyFont="1" applyFill="1" applyBorder="1" applyAlignment="1" applyProtection="1">
      <alignment horizontal="right" indent="1"/>
      <protection locked="0"/>
    </xf>
    <xf numFmtId="0" fontId="89" fillId="13" borderId="35" xfId="2" applyFont="1" applyFill="1" applyBorder="1" applyAlignment="1" applyProtection="1">
      <alignment horizontal="right" indent="1"/>
      <protection locked="0"/>
    </xf>
    <xf numFmtId="0" fontId="90" fillId="3" borderId="70" xfId="4" applyFont="1" applyFill="1" applyBorder="1" applyAlignment="1" applyProtection="1">
      <alignment horizontal="center"/>
      <protection locked="0" hidden="1"/>
    </xf>
    <xf numFmtId="0" fontId="90" fillId="3" borderId="52" xfId="4" applyFont="1" applyFill="1" applyBorder="1" applyAlignment="1" applyProtection="1">
      <alignment horizontal="center"/>
      <protection locked="0" hidden="1"/>
    </xf>
    <xf numFmtId="0" fontId="90" fillId="41" borderId="71" xfId="4" applyNumberFormat="1" applyFont="1" applyFill="1" applyBorder="1" applyAlignment="1" applyProtection="1">
      <alignment horizontal="center"/>
      <protection hidden="1"/>
    </xf>
    <xf numFmtId="0" fontId="70" fillId="0" borderId="0" xfId="2" applyFont="1" applyBorder="1" applyAlignment="1">
      <alignment horizontal="right" indent="1"/>
    </xf>
    <xf numFmtId="0" fontId="70" fillId="0" borderId="0" xfId="2" applyFont="1" applyBorder="1" applyAlignment="1">
      <alignment horizontal="center"/>
    </xf>
    <xf numFmtId="0" fontId="70" fillId="0" borderId="0" xfId="2" applyFont="1" applyBorder="1"/>
    <xf numFmtId="0" fontId="153" fillId="0" borderId="0" xfId="0" applyFont="1"/>
    <xf numFmtId="0" fontId="76" fillId="0" borderId="0" xfId="0" applyFont="1"/>
    <xf numFmtId="0" fontId="76" fillId="0" borderId="0" xfId="0" applyFont="1" applyAlignment="1">
      <alignment horizontal="right"/>
    </xf>
    <xf numFmtId="0" fontId="157" fillId="0" borderId="0" xfId="0" applyFont="1" applyAlignment="1">
      <alignment horizontal="right" indent="1"/>
    </xf>
    <xf numFmtId="0" fontId="158" fillId="0" borderId="0" xfId="0" applyFont="1" applyAlignment="1">
      <alignment horizontal="right" vertical="top"/>
    </xf>
    <xf numFmtId="0" fontId="159" fillId="0" borderId="0" xfId="0" applyFont="1"/>
    <xf numFmtId="0" fontId="76" fillId="0" borderId="0" xfId="0" applyFont="1" applyAlignment="1"/>
    <xf numFmtId="0" fontId="76" fillId="0" borderId="0" xfId="0" applyFont="1" applyAlignment="1">
      <alignment vertical="center"/>
    </xf>
    <xf numFmtId="0" fontId="46" fillId="0" borderId="0" xfId="0" applyFont="1" applyAlignment="1"/>
    <xf numFmtId="0" fontId="46" fillId="0" borderId="0" xfId="0" applyFont="1" applyAlignment="1">
      <alignment horizontal="left"/>
    </xf>
    <xf numFmtId="0" fontId="46" fillId="0" borderId="0" xfId="2" applyFont="1" applyFill="1"/>
    <xf numFmtId="0" fontId="78" fillId="0" borderId="0" xfId="0" applyFont="1" applyBorder="1" applyAlignment="1">
      <alignment vertical="center"/>
    </xf>
    <xf numFmtId="0" fontId="46" fillId="0" borderId="0" xfId="2" applyFont="1" applyBorder="1"/>
    <xf numFmtId="0" fontId="5" fillId="0" borderId="0" xfId="1" applyFont="1" applyAlignment="1">
      <alignment horizontal="center"/>
    </xf>
    <xf numFmtId="164" fontId="61" fillId="3" borderId="1" xfId="5" applyNumberFormat="1" applyFont="1" applyFill="1" applyBorder="1" applyAlignment="1" applyProtection="1">
      <alignment horizontal="center" vertical="center"/>
      <protection locked="0"/>
    </xf>
    <xf numFmtId="0" fontId="156" fillId="45" borderId="0" xfId="0" applyFont="1" applyFill="1" applyBorder="1"/>
    <xf numFmtId="0" fontId="4" fillId="0" borderId="0" xfId="12"/>
    <xf numFmtId="0" fontId="160" fillId="47" borderId="0" xfId="12" applyFont="1" applyFill="1" applyAlignment="1">
      <alignment horizontal="center" vertical="top"/>
    </xf>
    <xf numFmtId="0" fontId="121" fillId="48" borderId="0" xfId="12" applyFont="1" applyFill="1" applyAlignment="1">
      <alignment horizontal="center"/>
    </xf>
    <xf numFmtId="164" fontId="161" fillId="47" borderId="0" xfId="12" applyNumberFormat="1" applyFont="1" applyFill="1" applyAlignment="1">
      <alignment horizontal="center" vertical="center"/>
    </xf>
    <xf numFmtId="0" fontId="4" fillId="0" borderId="0" xfId="12" applyAlignment="1">
      <alignment horizontal="right"/>
    </xf>
    <xf numFmtId="0" fontId="153" fillId="0" borderId="0" xfId="12" applyFont="1"/>
    <xf numFmtId="0" fontId="162" fillId="42" borderId="0" xfId="12" applyFont="1" applyFill="1" applyAlignment="1">
      <alignment vertical="top"/>
    </xf>
    <xf numFmtId="0" fontId="162" fillId="42" borderId="0" xfId="12" applyFont="1" applyFill="1" applyAlignment="1">
      <alignment vertical="top" wrapText="1"/>
    </xf>
    <xf numFmtId="164" fontId="162" fillId="42" borderId="0" xfId="12" applyNumberFormat="1" applyFont="1" applyFill="1" applyAlignment="1">
      <alignment horizontal="center" vertical="top"/>
    </xf>
    <xf numFmtId="0" fontId="4" fillId="0" borderId="0" xfId="12" applyAlignment="1">
      <alignment horizontal="right" vertical="top"/>
    </xf>
    <xf numFmtId="0" fontId="4" fillId="0" borderId="0" xfId="12" applyAlignment="1">
      <alignment vertical="top"/>
    </xf>
    <xf numFmtId="0" fontId="4" fillId="0" borderId="0" xfId="12" applyFill="1"/>
    <xf numFmtId="0" fontId="46" fillId="0" borderId="0" xfId="13" applyFont="1" applyAlignment="1">
      <alignment vertical="center"/>
    </xf>
    <xf numFmtId="0" fontId="46" fillId="0" borderId="0" xfId="13" applyFont="1" applyAlignment="1">
      <alignment horizontal="center" vertical="center"/>
    </xf>
    <xf numFmtId="0" fontId="46" fillId="0" borderId="0" xfId="13" applyFont="1" applyAlignment="1">
      <alignment horizontal="left" vertical="center"/>
    </xf>
    <xf numFmtId="0" fontId="46" fillId="0" borderId="0" xfId="13" applyFont="1" applyAlignment="1" applyProtection="1">
      <alignment vertical="center"/>
    </xf>
    <xf numFmtId="0" fontId="46" fillId="0" borderId="0" xfId="13" applyFont="1" applyAlignment="1" applyProtection="1">
      <alignment horizontal="center" vertical="center"/>
    </xf>
    <xf numFmtId="0" fontId="63" fillId="0" borderId="0" xfId="13" applyFont="1" applyAlignment="1">
      <alignment vertical="center"/>
    </xf>
    <xf numFmtId="0" fontId="163" fillId="0" borderId="0" xfId="13" applyFont="1" applyAlignment="1" applyProtection="1">
      <alignment horizontal="left" vertical="center"/>
      <protection locked="0"/>
    </xf>
    <xf numFmtId="0" fontId="164" fillId="0" borderId="0" xfId="13" applyFont="1" applyBorder="1" applyAlignment="1" applyProtection="1">
      <alignment vertical="center"/>
    </xf>
    <xf numFmtId="0" fontId="92" fillId="0" borderId="0" xfId="13" applyFont="1" applyAlignment="1">
      <alignment vertical="center"/>
    </xf>
    <xf numFmtId="0" fontId="165" fillId="0" borderId="0" xfId="13" applyFont="1" applyAlignment="1" applyProtection="1">
      <alignment horizontal="right"/>
    </xf>
    <xf numFmtId="0" fontId="166" fillId="0" borderId="0" xfId="13" applyFont="1" applyAlignment="1" applyProtection="1">
      <alignment horizontal="left" vertical="top"/>
      <protection locked="0"/>
    </xf>
    <xf numFmtId="0" fontId="45" fillId="0" borderId="0" xfId="13" applyFont="1" applyAlignment="1">
      <alignment vertical="center"/>
    </xf>
    <xf numFmtId="0" fontId="48" fillId="0" borderId="0" xfId="13" applyFont="1" applyAlignment="1" applyProtection="1">
      <alignment horizontal="center"/>
    </xf>
    <xf numFmtId="0" fontId="46" fillId="0" borderId="0" xfId="13" applyFont="1" applyAlignment="1" applyProtection="1">
      <alignment horizontal="centerContinuous" vertical="top"/>
    </xf>
    <xf numFmtId="0" fontId="48" fillId="0" borderId="0" xfId="13" applyFont="1" applyAlignment="1" applyProtection="1">
      <alignment horizontal="center" vertical="top"/>
    </xf>
    <xf numFmtId="0" fontId="61" fillId="0" borderId="73" xfId="13" applyFont="1" applyBorder="1" applyAlignment="1">
      <alignment horizontal="center" textRotation="90" wrapText="1"/>
    </xf>
    <xf numFmtId="0" fontId="61" fillId="0" borderId="74" xfId="13" applyFont="1" applyBorder="1" applyAlignment="1">
      <alignment horizontal="center" textRotation="90" wrapText="1"/>
    </xf>
    <xf numFmtId="0" fontId="61" fillId="0" borderId="75" xfId="13" applyFont="1" applyBorder="1" applyAlignment="1">
      <alignment horizontal="center" textRotation="90" wrapText="1"/>
    </xf>
    <xf numFmtId="0" fontId="46" fillId="0" borderId="6" xfId="13" applyFont="1" applyBorder="1" applyAlignment="1">
      <alignment horizontal="left"/>
    </xf>
    <xf numFmtId="0" fontId="61" fillId="0" borderId="76" xfId="13" applyFont="1" applyBorder="1" applyAlignment="1" applyProtection="1">
      <alignment horizontal="center" textRotation="90" wrapText="1"/>
    </xf>
    <xf numFmtId="0" fontId="61" fillId="0" borderId="77" xfId="13" applyFont="1" applyFill="1" applyBorder="1" applyAlignment="1">
      <alignment horizontal="center" textRotation="90" wrapText="1"/>
    </xf>
    <xf numFmtId="0" fontId="61" fillId="0" borderId="77" xfId="13" applyFont="1" applyBorder="1" applyAlignment="1">
      <alignment horizontal="center" textRotation="90" wrapText="1"/>
    </xf>
    <xf numFmtId="0" fontId="61" fillId="0" borderId="77" xfId="14" applyFont="1" applyBorder="1" applyAlignment="1">
      <alignment horizontal="center" textRotation="90" wrapText="1"/>
    </xf>
    <xf numFmtId="0" fontId="128" fillId="49" borderId="77" xfId="13" applyFont="1" applyFill="1" applyBorder="1" applyAlignment="1" applyProtection="1">
      <alignment horizontal="center" textRotation="90" wrapText="1"/>
    </xf>
    <xf numFmtId="0" fontId="46" fillId="0" borderId="78" xfId="13" applyFont="1" applyBorder="1" applyAlignment="1" applyProtection="1">
      <alignment horizontal="center" textRotation="90" wrapText="1"/>
    </xf>
    <xf numFmtId="0" fontId="46" fillId="0" borderId="6" xfId="13" applyFont="1" applyBorder="1" applyAlignment="1" applyProtection="1">
      <alignment horizontal="center"/>
    </xf>
    <xf numFmtId="0" fontId="46" fillId="0" borderId="1" xfId="13" applyFont="1" applyBorder="1" applyAlignment="1" applyProtection="1">
      <alignment horizontal="center" textRotation="90" wrapText="1"/>
    </xf>
    <xf numFmtId="0" fontId="61" fillId="50" borderId="1" xfId="13" applyFont="1" applyFill="1" applyBorder="1" applyAlignment="1" applyProtection="1">
      <alignment horizontal="center" textRotation="90" wrapText="1"/>
    </xf>
    <xf numFmtId="0" fontId="51" fillId="51" borderId="79" xfId="13" applyFont="1" applyFill="1" applyBorder="1" applyAlignment="1" applyProtection="1">
      <alignment vertical="center"/>
      <protection locked="0"/>
    </xf>
    <xf numFmtId="0" fontId="51" fillId="51" borderId="28" xfId="13" applyFont="1" applyFill="1" applyBorder="1" applyAlignment="1" applyProtection="1">
      <alignment vertical="center"/>
      <protection locked="0"/>
    </xf>
    <xf numFmtId="0" fontId="46" fillId="51" borderId="80" xfId="14" applyFont="1" applyFill="1" applyBorder="1" applyAlignment="1" applyProtection="1">
      <alignment horizontal="center" vertical="center"/>
      <protection locked="0"/>
    </xf>
    <xf numFmtId="0" fontId="46" fillId="51" borderId="81" xfId="14" applyFont="1" applyFill="1" applyBorder="1" applyAlignment="1" applyProtection="1">
      <alignment horizontal="center" vertical="center"/>
      <protection locked="0"/>
    </xf>
    <xf numFmtId="0" fontId="174" fillId="0" borderId="6" xfId="13" applyFont="1" applyBorder="1" applyAlignment="1">
      <alignment horizontal="center" vertical="center" textRotation="90"/>
    </xf>
    <xf numFmtId="0" fontId="46" fillId="51" borderId="58" xfId="13" applyFont="1" applyFill="1" applyBorder="1" applyAlignment="1" applyProtection="1">
      <alignment horizontal="center" vertical="center"/>
      <protection locked="0"/>
    </xf>
    <xf numFmtId="0" fontId="46" fillId="51" borderId="57" xfId="13" applyFont="1" applyFill="1" applyBorder="1" applyAlignment="1" applyProtection="1">
      <alignment horizontal="center" vertical="center"/>
      <protection locked="0"/>
    </xf>
    <xf numFmtId="0" fontId="46" fillId="51" borderId="56" xfId="13" applyFont="1" applyFill="1" applyBorder="1" applyAlignment="1" applyProtection="1">
      <alignment horizontal="center" vertical="center"/>
      <protection locked="0"/>
    </xf>
    <xf numFmtId="0" fontId="46" fillId="0" borderId="6" xfId="13" applyFont="1" applyBorder="1" applyAlignment="1" applyProtection="1">
      <alignment horizontal="center" vertical="center"/>
    </xf>
    <xf numFmtId="0" fontId="62" fillId="51" borderId="82" xfId="13" applyFont="1" applyFill="1" applyBorder="1" applyAlignment="1" applyProtection="1">
      <alignment horizontal="center" vertical="center"/>
      <protection locked="0"/>
    </xf>
    <xf numFmtId="0" fontId="175" fillId="0" borderId="0" xfId="13" applyFont="1" applyAlignment="1">
      <alignment horizontal="center" vertical="center" textRotation="90"/>
    </xf>
    <xf numFmtId="0" fontId="58" fillId="0" borderId="32" xfId="13" applyFont="1" applyBorder="1" applyAlignment="1" applyProtection="1">
      <alignment horizontal="left" vertical="center"/>
      <protection locked="0"/>
    </xf>
    <xf numFmtId="0" fontId="58" fillId="0" borderId="2" xfId="13" applyFont="1" applyBorder="1" applyAlignment="1" applyProtection="1">
      <alignment horizontal="left" vertical="center"/>
      <protection locked="0"/>
    </xf>
    <xf numFmtId="0" fontId="46" fillId="0" borderId="2" xfId="14" applyFont="1" applyBorder="1" applyAlignment="1" applyProtection="1">
      <alignment horizontal="center" vertical="center"/>
      <protection locked="0"/>
    </xf>
    <xf numFmtId="0" fontId="46" fillId="0" borderId="55" xfId="14" applyFont="1" applyBorder="1" applyAlignment="1" applyProtection="1">
      <alignment horizontal="center" vertical="center"/>
      <protection locked="0"/>
    </xf>
    <xf numFmtId="0" fontId="46" fillId="0" borderId="32" xfId="14" applyFont="1" applyBorder="1" applyAlignment="1" applyProtection="1">
      <alignment horizontal="center" vertical="center"/>
      <protection locked="0"/>
    </xf>
    <xf numFmtId="0" fontId="46" fillId="0" borderId="2" xfId="13" applyFont="1" applyFill="1" applyBorder="1" applyAlignment="1" applyProtection="1">
      <alignment horizontal="center" vertical="center"/>
      <protection locked="0"/>
    </xf>
    <xf numFmtId="0" fontId="46" fillId="49" borderId="2" xfId="5" applyFont="1" applyFill="1" applyBorder="1" applyAlignment="1" applyProtection="1">
      <alignment horizontal="center" vertical="center"/>
      <protection locked="0"/>
    </xf>
    <xf numFmtId="0" fontId="62" fillId="0" borderId="55" xfId="13" applyFont="1" applyBorder="1" applyAlignment="1" applyProtection="1">
      <alignment horizontal="center" vertical="center"/>
      <protection locked="0"/>
    </xf>
    <xf numFmtId="0" fontId="176" fillId="0" borderId="6" xfId="13" applyFont="1" applyBorder="1" applyAlignment="1" applyProtection="1">
      <alignment horizontal="center" vertical="center"/>
    </xf>
    <xf numFmtId="0" fontId="62" fillId="0" borderId="69" xfId="13" applyFont="1" applyBorder="1" applyAlignment="1" applyProtection="1">
      <alignment horizontal="center" vertical="center"/>
      <protection locked="0"/>
    </xf>
    <xf numFmtId="0" fontId="61" fillId="0" borderId="55" xfId="14" applyFont="1" applyBorder="1" applyAlignment="1" applyProtection="1">
      <alignment horizontal="center" vertical="center"/>
      <protection locked="0"/>
    </xf>
    <xf numFmtId="0" fontId="58" fillId="0" borderId="83" xfId="13" applyFont="1" applyBorder="1" applyAlignment="1" applyProtection="1">
      <alignment horizontal="left" vertical="center"/>
      <protection locked="0"/>
    </xf>
    <xf numFmtId="0" fontId="58" fillId="0" borderId="84" xfId="13" applyFont="1" applyBorder="1" applyAlignment="1" applyProtection="1">
      <alignment horizontal="left" vertical="center"/>
      <protection locked="0"/>
    </xf>
    <xf numFmtId="0" fontId="46" fillId="0" borderId="84" xfId="14" applyFont="1" applyBorder="1" applyAlignment="1" applyProtection="1">
      <alignment horizontal="center" vertical="center"/>
      <protection locked="0"/>
    </xf>
    <xf numFmtId="0" fontId="46" fillId="0" borderId="85" xfId="14" applyFont="1" applyBorder="1" applyAlignment="1" applyProtection="1">
      <alignment horizontal="center" vertical="center"/>
      <protection locked="0"/>
    </xf>
    <xf numFmtId="0" fontId="46" fillId="0" borderId="83" xfId="14" applyFont="1" applyBorder="1" applyAlignment="1" applyProtection="1">
      <alignment horizontal="center" vertical="center"/>
      <protection locked="0"/>
    </xf>
    <xf numFmtId="0" fontId="46" fillId="0" borderId="84" xfId="13" applyFont="1" applyFill="1" applyBorder="1" applyAlignment="1" applyProtection="1">
      <alignment horizontal="center" vertical="center"/>
      <protection locked="0"/>
    </xf>
    <xf numFmtId="0" fontId="46" fillId="49" borderId="84" xfId="5" applyFont="1" applyFill="1" applyBorder="1" applyAlignment="1" applyProtection="1">
      <alignment horizontal="center" vertical="center"/>
      <protection locked="0"/>
    </xf>
    <xf numFmtId="0" fontId="62" fillId="0" borderId="85" xfId="13" applyFont="1" applyBorder="1" applyAlignment="1" applyProtection="1">
      <alignment horizontal="center" vertical="center"/>
      <protection locked="0"/>
    </xf>
    <xf numFmtId="0" fontId="62" fillId="0" borderId="86" xfId="13" applyFont="1" applyBorder="1" applyAlignment="1" applyProtection="1">
      <alignment horizontal="center" vertical="center"/>
      <protection locked="0"/>
    </xf>
    <xf numFmtId="0" fontId="61" fillId="0" borderId="0" xfId="13" applyFont="1" applyAlignment="1">
      <alignment vertical="center"/>
    </xf>
    <xf numFmtId="0" fontId="61" fillId="0" borderId="0" xfId="13" applyFont="1" applyAlignment="1">
      <alignment horizontal="right" vertical="center"/>
    </xf>
    <xf numFmtId="0" fontId="61" fillId="0" borderId="0" xfId="13" applyFont="1" applyAlignment="1">
      <alignment horizontal="left" vertical="center"/>
    </xf>
    <xf numFmtId="0" fontId="61" fillId="0" borderId="89" xfId="13" applyFont="1" applyBorder="1" applyAlignment="1" applyProtection="1">
      <alignment horizontal="center" vertical="center"/>
    </xf>
    <xf numFmtId="0" fontId="61" fillId="0" borderId="0" xfId="13" applyFont="1" applyAlignment="1" applyProtection="1">
      <alignment horizontal="center" vertical="center"/>
    </xf>
    <xf numFmtId="0" fontId="61" fillId="0" borderId="90" xfId="13" applyFont="1" applyBorder="1" applyAlignment="1" applyProtection="1">
      <alignment horizontal="center" vertical="center"/>
    </xf>
    <xf numFmtId="0" fontId="177" fillId="0" borderId="0" xfId="13" applyFont="1" applyAlignment="1">
      <alignment horizontal="center" vertical="center"/>
    </xf>
    <xf numFmtId="0" fontId="46" fillId="0" borderId="0" xfId="14" applyFont="1" applyBorder="1" applyAlignment="1">
      <alignment horizontal="center" vertical="center"/>
    </xf>
    <xf numFmtId="0" fontId="46" fillId="0" borderId="0" xfId="13" applyFont="1" applyBorder="1" applyAlignment="1" applyProtection="1">
      <alignment horizontal="center" vertical="center"/>
    </xf>
    <xf numFmtId="0" fontId="62" fillId="0" borderId="0" xfId="13" applyFont="1" applyAlignment="1">
      <alignment horizontal="left" vertical="center"/>
    </xf>
    <xf numFmtId="0" fontId="178" fillId="0" borderId="0" xfId="15" applyFont="1" applyAlignment="1">
      <alignment horizontal="left"/>
    </xf>
    <xf numFmtId="0" fontId="179" fillId="0" borderId="0" xfId="13" applyFont="1" applyAlignment="1" applyProtection="1">
      <alignment horizontal="left" vertical="center"/>
      <protection locked="0"/>
    </xf>
    <xf numFmtId="0" fontId="165" fillId="0" borderId="0" xfId="13" applyFont="1" applyAlignment="1" applyProtection="1">
      <alignment horizontal="right" vertical="center"/>
    </xf>
    <xf numFmtId="0" fontId="180" fillId="0" borderId="0" xfId="15" applyFont="1" applyAlignment="1">
      <alignment horizontal="left" vertical="center"/>
    </xf>
    <xf numFmtId="0" fontId="61" fillId="0" borderId="93" xfId="13" applyFont="1" applyBorder="1" applyAlignment="1">
      <alignment horizontal="center" textRotation="90" wrapText="1"/>
    </xf>
    <xf numFmtId="0" fontId="61" fillId="0" borderId="94" xfId="13" applyFont="1" applyBorder="1" applyAlignment="1">
      <alignment horizontal="center" textRotation="90" wrapText="1"/>
    </xf>
    <xf numFmtId="0" fontId="61" fillId="50" borderId="40" xfId="13" applyFont="1" applyFill="1" applyBorder="1" applyAlignment="1" applyProtection="1">
      <alignment horizontal="center" textRotation="90" wrapText="1"/>
    </xf>
    <xf numFmtId="0" fontId="61" fillId="53" borderId="40" xfId="13" applyFont="1" applyFill="1" applyBorder="1" applyAlignment="1">
      <alignment horizontal="center" textRotation="90" wrapText="1"/>
    </xf>
    <xf numFmtId="0" fontId="61" fillId="0" borderId="40" xfId="13" applyFont="1" applyFill="1" applyBorder="1" applyAlignment="1">
      <alignment horizontal="center" textRotation="90" wrapText="1"/>
    </xf>
    <xf numFmtId="0" fontId="61" fillId="0" borderId="40" xfId="14" applyFont="1" applyBorder="1" applyAlignment="1">
      <alignment horizontal="center" textRotation="90" wrapText="1"/>
    </xf>
    <xf numFmtId="0" fontId="61" fillId="0" borderId="40" xfId="13" applyFont="1" applyBorder="1" applyAlignment="1">
      <alignment horizontal="center" textRotation="90" wrapText="1"/>
    </xf>
    <xf numFmtId="0" fontId="128" fillId="49" borderId="40" xfId="13" applyFont="1" applyFill="1" applyBorder="1" applyAlignment="1" applyProtection="1">
      <alignment horizontal="center" textRotation="90" wrapText="1"/>
    </xf>
    <xf numFmtId="0" fontId="46" fillId="0" borderId="40" xfId="13" applyFont="1" applyBorder="1" applyAlignment="1" applyProtection="1">
      <alignment horizontal="center" textRotation="90" wrapText="1"/>
    </xf>
    <xf numFmtId="0" fontId="61" fillId="0" borderId="40" xfId="13" applyFont="1" applyBorder="1" applyAlignment="1" applyProtection="1">
      <alignment horizontal="center" textRotation="90" wrapText="1"/>
    </xf>
    <xf numFmtId="0" fontId="48" fillId="54" borderId="7" xfId="13" applyFont="1" applyFill="1" applyBorder="1" applyAlignment="1">
      <alignment horizontal="left" vertical="center" wrapText="1"/>
    </xf>
    <xf numFmtId="0" fontId="48" fillId="54" borderId="3" xfId="13" applyFont="1" applyFill="1" applyBorder="1" applyAlignment="1">
      <alignment horizontal="left" vertical="center" wrapText="1"/>
    </xf>
    <xf numFmtId="0" fontId="48" fillId="54" borderId="95" xfId="13" applyFont="1" applyFill="1" applyBorder="1" applyAlignment="1">
      <alignment horizontal="center" vertical="center" wrapText="1"/>
    </xf>
    <xf numFmtId="0" fontId="48" fillId="54" borderId="92" xfId="13" applyFont="1" applyFill="1" applyBorder="1" applyAlignment="1">
      <alignment horizontal="center" vertical="center" wrapText="1"/>
    </xf>
    <xf numFmtId="0" fontId="48" fillId="0" borderId="6" xfId="13" applyFont="1" applyBorder="1" applyAlignment="1">
      <alignment horizontal="left"/>
    </xf>
    <xf numFmtId="0" fontId="48" fillId="54" borderId="91" xfId="13" applyFont="1" applyFill="1" applyBorder="1" applyAlignment="1" applyProtection="1">
      <alignment horizontal="center" vertical="center" wrapText="1"/>
    </xf>
    <xf numFmtId="0" fontId="48" fillId="54" borderId="95" xfId="14" applyFont="1" applyFill="1" applyBorder="1" applyAlignment="1">
      <alignment horizontal="center" vertical="center" wrapText="1"/>
    </xf>
    <xf numFmtId="0" fontId="131" fillId="54" borderId="95" xfId="13" applyFont="1" applyFill="1" applyBorder="1" applyAlignment="1" applyProtection="1">
      <alignment horizontal="center" vertical="center" wrapText="1"/>
    </xf>
    <xf numFmtId="0" fontId="48" fillId="54" borderId="95" xfId="13" applyFont="1" applyFill="1" applyBorder="1" applyAlignment="1" applyProtection="1">
      <alignment horizontal="center" vertical="center" wrapText="1"/>
    </xf>
    <xf numFmtId="0" fontId="48" fillId="54" borderId="92" xfId="13" applyFont="1" applyFill="1" applyBorder="1" applyAlignment="1" applyProtection="1">
      <alignment horizontal="center" vertical="center" wrapText="1"/>
    </xf>
    <xf numFmtId="0" fontId="62" fillId="0" borderId="0" xfId="13" applyFont="1" applyAlignment="1">
      <alignment vertical="center"/>
    </xf>
    <xf numFmtId="0" fontId="46" fillId="0" borderId="100" xfId="13" applyFont="1" applyBorder="1" applyAlignment="1" applyProtection="1">
      <alignment vertical="center"/>
    </xf>
    <xf numFmtId="0" fontId="61" fillId="50" borderId="101" xfId="13" applyFont="1" applyFill="1" applyBorder="1" applyAlignment="1" applyProtection="1">
      <alignment horizontal="center" vertical="center"/>
    </xf>
    <xf numFmtId="0" fontId="46" fillId="53" borderId="102" xfId="13" applyFont="1" applyFill="1" applyBorder="1" applyAlignment="1" applyProtection="1">
      <alignment horizontal="center" vertical="center"/>
    </xf>
    <xf numFmtId="0" fontId="46" fillId="0" borderId="102" xfId="13" applyFont="1" applyBorder="1" applyAlignment="1" applyProtection="1">
      <alignment horizontal="center" vertical="center"/>
    </xf>
    <xf numFmtId="0" fontId="46" fillId="49" borderId="101" xfId="5" applyFont="1" applyFill="1" applyBorder="1" applyAlignment="1" applyProtection="1">
      <alignment horizontal="center" vertical="center"/>
    </xf>
    <xf numFmtId="0" fontId="58" fillId="0" borderId="96" xfId="13" applyFont="1" applyBorder="1" applyAlignment="1" applyProtection="1">
      <alignment horizontal="left" vertical="center"/>
    </xf>
    <xf numFmtId="0" fontId="58" fillId="0" borderId="97" xfId="13" applyFont="1" applyBorder="1" applyAlignment="1" applyProtection="1">
      <alignment horizontal="left" vertical="center"/>
    </xf>
    <xf numFmtId="0" fontId="46" fillId="0" borderId="98" xfId="14" applyFont="1" applyBorder="1" applyAlignment="1" applyProtection="1">
      <alignment horizontal="center" vertical="center"/>
    </xf>
    <xf numFmtId="0" fontId="46" fillId="0" borderId="103" xfId="14" applyFont="1" applyBorder="1" applyAlignment="1" applyProtection="1">
      <alignment horizontal="center" vertical="center"/>
    </xf>
    <xf numFmtId="0" fontId="174" fillId="0" borderId="6" xfId="13" applyFont="1" applyBorder="1" applyAlignment="1" applyProtection="1">
      <alignment horizontal="center" vertical="center" textRotation="90"/>
    </xf>
    <xf numFmtId="0" fontId="58" fillId="0" borderId="72" xfId="13" applyFont="1" applyBorder="1" applyAlignment="1" applyProtection="1">
      <alignment horizontal="left" vertical="center"/>
    </xf>
    <xf numFmtId="0" fontId="58" fillId="0" borderId="0" xfId="13" applyFont="1" applyBorder="1" applyAlignment="1" applyProtection="1">
      <alignment horizontal="left" vertical="center"/>
    </xf>
    <xf numFmtId="0" fontId="46" fillId="0" borderId="104" xfId="14" applyFont="1" applyBorder="1" applyAlignment="1" applyProtection="1">
      <alignment horizontal="center" vertical="center"/>
    </xf>
    <xf numFmtId="0" fontId="46" fillId="0" borderId="105" xfId="14" applyFont="1" applyBorder="1" applyAlignment="1" applyProtection="1">
      <alignment horizontal="center" vertical="center"/>
    </xf>
    <xf numFmtId="0" fontId="61" fillId="50" borderId="106" xfId="13" applyFont="1" applyFill="1" applyBorder="1" applyAlignment="1" applyProtection="1">
      <alignment horizontal="center" vertical="center"/>
    </xf>
    <xf numFmtId="0" fontId="46" fillId="53" borderId="41" xfId="13" applyFont="1" applyFill="1" applyBorder="1" applyAlignment="1" applyProtection="1">
      <alignment horizontal="center" vertical="center"/>
    </xf>
    <xf numFmtId="0" fontId="46" fillId="0" borderId="41" xfId="13" applyFont="1" applyBorder="1" applyAlignment="1" applyProtection="1">
      <alignment horizontal="center" vertical="center"/>
    </xf>
    <xf numFmtId="0" fontId="46" fillId="49" borderId="106" xfId="5" applyFont="1" applyFill="1" applyBorder="1" applyAlignment="1" applyProtection="1">
      <alignment horizontal="center" vertical="center"/>
    </xf>
    <xf numFmtId="0" fontId="46" fillId="0" borderId="108" xfId="13" applyFont="1" applyBorder="1" applyAlignment="1">
      <alignment vertical="center"/>
    </xf>
    <xf numFmtId="0" fontId="61" fillId="0" borderId="109" xfId="13" applyFont="1" applyBorder="1" applyAlignment="1">
      <alignment horizontal="center" vertical="center"/>
    </xf>
    <xf numFmtId="0" fontId="61" fillId="50" borderId="110" xfId="13" applyFont="1" applyFill="1" applyBorder="1" applyAlignment="1" applyProtection="1">
      <alignment horizontal="center" vertical="center"/>
    </xf>
    <xf numFmtId="0" fontId="46" fillId="53" borderId="111" xfId="13" applyFont="1" applyFill="1" applyBorder="1" applyAlignment="1" applyProtection="1">
      <alignment horizontal="center" vertical="center"/>
      <protection locked="0"/>
    </xf>
    <xf numFmtId="0" fontId="46" fillId="0" borderId="111" xfId="13" applyFont="1" applyBorder="1" applyAlignment="1" applyProtection="1">
      <alignment horizontal="center" vertical="center"/>
      <protection locked="0"/>
    </xf>
    <xf numFmtId="0" fontId="61" fillId="52" borderId="111" xfId="13" applyFont="1" applyFill="1" applyBorder="1" applyAlignment="1">
      <alignment horizontal="center" vertical="center"/>
    </xf>
    <xf numFmtId="0" fontId="61" fillId="49" borderId="111" xfId="13" applyFont="1" applyFill="1" applyBorder="1" applyAlignment="1">
      <alignment horizontal="center" vertical="center"/>
    </xf>
    <xf numFmtId="0" fontId="61" fillId="52" borderId="112" xfId="13" applyFont="1" applyFill="1" applyBorder="1" applyAlignment="1">
      <alignment horizontal="center" vertical="center"/>
    </xf>
    <xf numFmtId="0" fontId="46" fillId="0" borderId="76" xfId="14" applyFont="1" applyBorder="1" applyAlignment="1">
      <alignment horizontal="center" vertical="center"/>
    </xf>
    <xf numFmtId="0" fontId="46" fillId="0" borderId="78" xfId="14" applyFont="1" applyBorder="1" applyAlignment="1">
      <alignment horizontal="center" vertical="center"/>
    </xf>
    <xf numFmtId="0" fontId="46" fillId="52" borderId="1" xfId="14" applyFont="1" applyFill="1" applyBorder="1" applyAlignment="1">
      <alignment horizontal="center" vertical="center"/>
    </xf>
    <xf numFmtId="0" fontId="46" fillId="0" borderId="0" xfId="14" applyFont="1" applyFill="1" applyBorder="1" applyAlignment="1">
      <alignment vertical="center"/>
    </xf>
    <xf numFmtId="0" fontId="134" fillId="0" borderId="0" xfId="14" applyFont="1" applyFill="1" applyBorder="1" applyAlignment="1">
      <alignment horizontal="right" vertical="center"/>
    </xf>
    <xf numFmtId="0" fontId="186" fillId="0" borderId="0" xfId="14" applyFont="1" applyAlignment="1">
      <alignment vertical="center" textRotation="90"/>
    </xf>
    <xf numFmtId="0" fontId="46" fillId="0" borderId="0" xfId="14" applyFont="1" applyAlignment="1">
      <alignment vertical="center"/>
    </xf>
    <xf numFmtId="0" fontId="61" fillId="0" borderId="122" xfId="13" applyFont="1" applyBorder="1" applyAlignment="1" applyProtection="1">
      <alignment horizontal="center" vertical="center"/>
      <protection locked="0"/>
    </xf>
    <xf numFmtId="0" fontId="46" fillId="0" borderId="122" xfId="13" applyFont="1" applyBorder="1" applyAlignment="1" applyProtection="1">
      <alignment horizontal="center" vertical="center"/>
      <protection locked="0"/>
    </xf>
    <xf numFmtId="0" fontId="46" fillId="0" borderId="123" xfId="13" applyFont="1" applyBorder="1" applyAlignment="1" applyProtection="1">
      <alignment horizontal="center" vertical="center"/>
      <protection locked="0"/>
    </xf>
    <xf numFmtId="0" fontId="62" fillId="0" borderId="121" xfId="13" applyFont="1" applyBorder="1" applyAlignment="1" applyProtection="1">
      <alignment horizontal="left" vertical="center" indent="1"/>
      <protection locked="0"/>
    </xf>
    <xf numFmtId="0" fontId="62" fillId="0" borderId="126" xfId="13" applyFont="1" applyBorder="1" applyAlignment="1" applyProtection="1">
      <alignment horizontal="left" vertical="center" indent="1"/>
      <protection locked="0"/>
    </xf>
    <xf numFmtId="0" fontId="61" fillId="0" borderId="127" xfId="13" applyFont="1" applyBorder="1" applyAlignment="1" applyProtection="1">
      <alignment horizontal="center" vertical="center"/>
      <protection locked="0"/>
    </xf>
    <xf numFmtId="0" fontId="46" fillId="0" borderId="127" xfId="13" applyFont="1" applyBorder="1" applyAlignment="1" applyProtection="1">
      <alignment horizontal="center" vertical="center"/>
      <protection locked="0"/>
    </xf>
    <xf numFmtId="0" fontId="46" fillId="0" borderId="128" xfId="13" applyFont="1" applyBorder="1" applyAlignment="1" applyProtection="1">
      <alignment horizontal="center" vertical="center"/>
      <protection locked="0"/>
    </xf>
    <xf numFmtId="0" fontId="62" fillId="0" borderId="129" xfId="13" applyFont="1" applyBorder="1" applyAlignment="1" applyProtection="1">
      <alignment horizontal="left" vertical="center" indent="1"/>
      <protection locked="0"/>
    </xf>
    <xf numFmtId="0" fontId="61" fillId="0" borderId="133" xfId="13" applyFont="1" applyBorder="1" applyAlignment="1" applyProtection="1">
      <alignment horizontal="center" vertical="center"/>
      <protection locked="0"/>
    </xf>
    <xf numFmtId="0" fontId="46" fillId="0" borderId="133" xfId="13" applyFont="1" applyBorder="1" applyAlignment="1" applyProtection="1">
      <alignment horizontal="center" vertical="center"/>
      <protection locked="0"/>
    </xf>
    <xf numFmtId="0" fontId="46" fillId="0" borderId="134" xfId="13" applyFont="1" applyBorder="1" applyAlignment="1" applyProtection="1">
      <alignment horizontal="center" vertical="center"/>
      <protection locked="0"/>
    </xf>
    <xf numFmtId="0" fontId="62" fillId="0" borderId="135" xfId="13" applyFont="1" applyBorder="1" applyAlignment="1" applyProtection="1">
      <alignment horizontal="left" vertical="center" indent="1"/>
      <protection locked="0"/>
    </xf>
    <xf numFmtId="0" fontId="192" fillId="0" borderId="136" xfId="14" applyFont="1" applyBorder="1" applyAlignment="1" applyProtection="1">
      <alignment horizontal="left"/>
      <protection locked="0"/>
    </xf>
    <xf numFmtId="0" fontId="192" fillId="0" borderId="136" xfId="14" applyFont="1" applyFill="1" applyBorder="1" applyAlignment="1" applyProtection="1">
      <alignment horizontal="left"/>
      <protection locked="0"/>
    </xf>
    <xf numFmtId="0" fontId="46" fillId="0" borderId="138" xfId="14" applyFont="1" applyBorder="1" applyAlignment="1" applyProtection="1">
      <alignment horizontal="center" vertical="center"/>
      <protection locked="0"/>
    </xf>
    <xf numFmtId="0" fontId="46" fillId="0" borderId="127" xfId="14" applyFont="1" applyBorder="1" applyAlignment="1" applyProtection="1">
      <alignment horizontal="center" vertical="center"/>
      <protection locked="0"/>
    </xf>
    <xf numFmtId="0" fontId="46" fillId="0" borderId="127" xfId="14" applyFont="1" applyFill="1" applyBorder="1" applyAlignment="1" applyProtection="1">
      <alignment vertical="center"/>
      <protection locked="0"/>
    </xf>
    <xf numFmtId="0" fontId="46" fillId="0" borderId="133" xfId="14" applyFont="1" applyBorder="1" applyAlignment="1" applyProtection="1">
      <alignment horizontal="center" vertical="center"/>
      <protection locked="0"/>
    </xf>
    <xf numFmtId="0" fontId="46" fillId="0" borderId="133" xfId="14" applyFont="1" applyFill="1" applyBorder="1" applyAlignment="1" applyProtection="1">
      <alignment vertical="center"/>
      <protection locked="0"/>
    </xf>
    <xf numFmtId="0" fontId="92" fillId="0" borderId="0" xfId="13" applyFont="1" applyBorder="1" applyAlignment="1" applyProtection="1">
      <alignment horizontal="left" vertical="center"/>
    </xf>
    <xf numFmtId="0" fontId="51" fillId="0" borderId="0" xfId="13" applyFont="1" applyBorder="1" applyAlignment="1" applyProtection="1">
      <alignment horizontal="left" vertical="center"/>
    </xf>
    <xf numFmtId="0" fontId="45" fillId="0" borderId="0" xfId="13" applyFont="1" applyBorder="1" applyAlignment="1" applyProtection="1">
      <alignment vertical="center"/>
    </xf>
    <xf numFmtId="0" fontId="46" fillId="0" borderId="0" xfId="13" applyFont="1" applyBorder="1" applyAlignment="1" applyProtection="1">
      <alignment vertical="center"/>
    </xf>
    <xf numFmtId="0" fontId="181" fillId="0" borderId="0" xfId="13" applyFont="1" applyBorder="1" applyAlignment="1" applyProtection="1">
      <alignment horizontal="center"/>
    </xf>
    <xf numFmtId="0" fontId="46" fillId="0" borderId="0" xfId="13" applyFont="1" applyBorder="1" applyAlignment="1" applyProtection="1">
      <alignment horizontal="left"/>
    </xf>
    <xf numFmtId="0" fontId="92" fillId="0" borderId="0" xfId="13" applyFont="1" applyAlignment="1" applyProtection="1">
      <alignment vertical="center"/>
    </xf>
    <xf numFmtId="0" fontId="182" fillId="0" borderId="0" xfId="13" applyFont="1" applyAlignment="1" applyProtection="1">
      <alignment horizontal="right" vertical="top"/>
    </xf>
    <xf numFmtId="0" fontId="183" fillId="0" borderId="0" xfId="13" applyFont="1" applyAlignment="1" applyProtection="1">
      <alignment vertical="center"/>
    </xf>
    <xf numFmtId="0" fontId="184" fillId="0" borderId="0" xfId="13" applyFont="1" applyAlignment="1" applyProtection="1">
      <alignment horizontal="center" vertical="center" textRotation="90"/>
    </xf>
    <xf numFmtId="0" fontId="92" fillId="0" borderId="0" xfId="13" applyFont="1" applyProtection="1"/>
    <xf numFmtId="0" fontId="105" fillId="0" borderId="113" xfId="13" applyFont="1" applyBorder="1" applyAlignment="1" applyProtection="1">
      <alignment horizontal="right" vertical="center" wrapText="1" indent="3"/>
    </xf>
    <xf numFmtId="0" fontId="105" fillId="0" borderId="39" xfId="13" applyFont="1" applyBorder="1" applyAlignment="1" applyProtection="1">
      <alignment horizontal="center" wrapText="1"/>
    </xf>
    <xf numFmtId="0" fontId="46" fillId="0" borderId="114" xfId="13" applyFont="1" applyBorder="1" applyAlignment="1" applyProtection="1">
      <alignment horizontal="left"/>
    </xf>
    <xf numFmtId="0" fontId="61" fillId="0" borderId="40" xfId="14" applyFont="1" applyBorder="1" applyAlignment="1" applyProtection="1">
      <alignment horizontal="center" textRotation="90" wrapText="1"/>
    </xf>
    <xf numFmtId="0" fontId="46" fillId="0" borderId="45" xfId="13" applyFont="1" applyBorder="1" applyAlignment="1" applyProtection="1">
      <alignment horizontal="center" vertical="center" wrapText="1"/>
    </xf>
    <xf numFmtId="0" fontId="61" fillId="0" borderId="40" xfId="13" applyFont="1" applyBorder="1" applyAlignment="1" applyProtection="1">
      <alignment horizontal="center" vertical="center" wrapText="1"/>
    </xf>
    <xf numFmtId="0" fontId="60" fillId="0" borderId="115" xfId="13" applyFont="1" applyBorder="1" applyAlignment="1" applyProtection="1">
      <alignment vertical="center"/>
    </xf>
    <xf numFmtId="0" fontId="60" fillId="0" borderId="116" xfId="13" applyFont="1" applyBorder="1" applyAlignment="1" applyProtection="1">
      <alignment vertical="center"/>
    </xf>
    <xf numFmtId="0" fontId="60" fillId="0" borderId="117" xfId="13" applyFont="1" applyBorder="1" applyAlignment="1" applyProtection="1">
      <alignment vertical="center"/>
    </xf>
    <xf numFmtId="0" fontId="60" fillId="0" borderId="90" xfId="13" applyFont="1" applyBorder="1" applyAlignment="1" applyProtection="1">
      <alignment vertical="center"/>
    </xf>
    <xf numFmtId="0" fontId="60" fillId="0" borderId="118" xfId="13" applyFont="1" applyBorder="1" applyAlignment="1" applyProtection="1">
      <alignment vertical="center"/>
    </xf>
    <xf numFmtId="0" fontId="60" fillId="0" borderId="0" xfId="13" applyFont="1" applyAlignment="1" applyProtection="1">
      <alignment vertical="center"/>
    </xf>
    <xf numFmtId="0" fontId="63" fillId="0" borderId="0" xfId="13" applyFont="1" applyAlignment="1" applyProtection="1">
      <alignment horizontal="center" vertical="center" textRotation="90"/>
    </xf>
    <xf numFmtId="0" fontId="188" fillId="0" borderId="0" xfId="13" applyFont="1" applyAlignment="1" applyProtection="1">
      <alignment horizontal="center" vertical="center" textRotation="90"/>
    </xf>
    <xf numFmtId="0" fontId="46" fillId="0" borderId="72" xfId="13" applyFont="1" applyBorder="1" applyAlignment="1" applyProtection="1">
      <alignment vertical="center"/>
    </xf>
    <xf numFmtId="0" fontId="188" fillId="0" borderId="0" xfId="13" applyFont="1" applyBorder="1" applyAlignment="1" applyProtection="1">
      <alignment horizontal="center" vertical="center" textRotation="90"/>
    </xf>
    <xf numFmtId="0" fontId="46" fillId="0" borderId="0" xfId="13" applyFont="1" applyAlignment="1" applyProtection="1">
      <alignment horizontal="left"/>
    </xf>
    <xf numFmtId="0" fontId="46" fillId="0" borderId="0" xfId="13" applyFont="1" applyAlignment="1" applyProtection="1">
      <alignment horizontal="centerContinuous" vertical="center"/>
    </xf>
    <xf numFmtId="0" fontId="185" fillId="55" borderId="0" xfId="14" applyFont="1" applyFill="1" applyAlignment="1" applyProtection="1">
      <alignment horizontal="left" vertical="center"/>
    </xf>
    <xf numFmtId="0" fontId="189" fillId="55" borderId="0" xfId="14" applyFont="1" applyFill="1" applyAlignment="1" applyProtection="1"/>
    <xf numFmtId="0" fontId="45" fillId="55" borderId="0" xfId="14" applyFont="1" applyFill="1" applyAlignment="1" applyProtection="1">
      <alignment horizontal="center" vertical="center"/>
    </xf>
    <xf numFmtId="0" fontId="45" fillId="0" borderId="0" xfId="14" applyFont="1" applyAlignment="1" applyProtection="1">
      <alignment horizontal="center" vertical="center"/>
    </xf>
    <xf numFmtId="0" fontId="190" fillId="56" borderId="0" xfId="14" applyFont="1" applyFill="1" applyAlignment="1" applyProtection="1">
      <alignment vertical="center"/>
    </xf>
    <xf numFmtId="0" fontId="191" fillId="0" borderId="0" xfId="14" applyFont="1" applyAlignment="1" applyProtection="1">
      <alignment vertical="center" textRotation="90"/>
    </xf>
    <xf numFmtId="0" fontId="46" fillId="0" borderId="0" xfId="14" applyFont="1" applyAlignment="1" applyProtection="1">
      <alignment vertical="center" textRotation="90"/>
    </xf>
    <xf numFmtId="0" fontId="46" fillId="0" borderId="0" xfId="14" applyFont="1" applyAlignment="1" applyProtection="1">
      <alignment vertical="center"/>
    </xf>
    <xf numFmtId="0" fontId="192" fillId="0" borderId="0" xfId="14" applyFont="1" applyFill="1" applyAlignment="1" applyProtection="1">
      <alignment horizontal="left" vertical="center"/>
    </xf>
    <xf numFmtId="0" fontId="189" fillId="0" borderId="0" xfId="14" applyFont="1" applyFill="1" applyAlignment="1" applyProtection="1"/>
    <xf numFmtId="0" fontId="45" fillId="0" borderId="0" xfId="14" applyFont="1" applyFill="1" applyAlignment="1" applyProtection="1">
      <alignment horizontal="center" vertical="center"/>
    </xf>
    <xf numFmtId="0" fontId="79" fillId="0" borderId="0" xfId="14" applyFont="1" applyProtection="1"/>
    <xf numFmtId="0" fontId="67" fillId="0" borderId="0" xfId="14" applyFont="1" applyProtection="1"/>
    <xf numFmtId="0" fontId="57" fillId="0" borderId="0" xfId="14" applyFont="1" applyProtection="1"/>
    <xf numFmtId="0" fontId="46" fillId="0" borderId="0" xfId="14" applyFont="1" applyProtection="1"/>
    <xf numFmtId="0" fontId="83" fillId="0" borderId="0" xfId="14" applyFont="1" applyAlignment="1" applyProtection="1">
      <alignment horizontal="right"/>
    </xf>
    <xf numFmtId="0" fontId="105" fillId="0" borderId="0" xfId="14" applyFont="1" applyProtection="1"/>
    <xf numFmtId="0" fontId="58" fillId="0" borderId="0" xfId="14" applyFont="1" applyAlignment="1" applyProtection="1">
      <alignment horizontal="left"/>
    </xf>
    <xf numFmtId="0" fontId="46" fillId="0" borderId="0" xfId="14" applyFont="1" applyAlignment="1" applyProtection="1">
      <alignment horizontal="left" vertical="top"/>
    </xf>
    <xf numFmtId="0" fontId="83" fillId="0" borderId="0" xfId="14" applyFont="1" applyAlignment="1" applyProtection="1">
      <alignment horizontal="left" vertical="top"/>
    </xf>
    <xf numFmtId="0" fontId="83" fillId="0" borderId="0" xfId="14" applyFont="1" applyBorder="1" applyAlignment="1" applyProtection="1">
      <alignment horizontal="left" vertical="top"/>
    </xf>
    <xf numFmtId="0" fontId="46" fillId="0" borderId="0" xfId="14" applyFont="1" applyBorder="1" applyAlignment="1" applyProtection="1">
      <alignment horizontal="left" vertical="top"/>
    </xf>
    <xf numFmtId="0" fontId="194" fillId="0" borderId="0" xfId="14" applyFont="1" applyAlignment="1" applyProtection="1">
      <alignment vertical="top" textRotation="90"/>
    </xf>
    <xf numFmtId="0" fontId="46" fillId="0" borderId="0" xfId="14" applyFont="1" applyAlignment="1" applyProtection="1">
      <alignment vertical="top"/>
    </xf>
    <xf numFmtId="0" fontId="46" fillId="55" borderId="137" xfId="14" applyFont="1" applyFill="1" applyBorder="1" applyAlignment="1" applyProtection="1">
      <alignment vertical="center"/>
    </xf>
    <xf numFmtId="0" fontId="57" fillId="55" borderId="27" xfId="14" applyFont="1" applyFill="1" applyBorder="1" applyAlignment="1" applyProtection="1">
      <alignment horizontal="centerContinuous" vertical="center"/>
    </xf>
    <xf numFmtId="0" fontId="58" fillId="0" borderId="0" xfId="14" applyFont="1" applyBorder="1" applyAlignment="1" applyProtection="1">
      <alignment vertical="center" wrapText="1"/>
    </xf>
    <xf numFmtId="0" fontId="63" fillId="0" borderId="0" xfId="14" applyFont="1" applyAlignment="1" applyProtection="1">
      <alignment vertical="center" textRotation="90"/>
    </xf>
    <xf numFmtId="0" fontId="186" fillId="0" borderId="0" xfId="14" applyFont="1" applyAlignment="1" applyProtection="1">
      <alignment vertical="center" textRotation="90"/>
    </xf>
    <xf numFmtId="0" fontId="46" fillId="0" borderId="0" xfId="14" applyFont="1" applyAlignment="1" applyProtection="1">
      <alignment horizontal="left" vertical="center" wrapText="1" indent="1"/>
    </xf>
    <xf numFmtId="0" fontId="195" fillId="0" borderId="0" xfId="14" applyFont="1" applyAlignment="1" applyProtection="1">
      <alignment vertical="center" textRotation="90"/>
    </xf>
    <xf numFmtId="0" fontId="196" fillId="0" borderId="0" xfId="14" applyFont="1" applyAlignment="1" applyProtection="1">
      <alignment vertical="center" textRotation="90"/>
    </xf>
    <xf numFmtId="0" fontId="60" fillId="0" borderId="0" xfId="14" applyFont="1" applyAlignment="1" applyProtection="1">
      <alignment vertical="center"/>
    </xf>
    <xf numFmtId="0" fontId="154" fillId="0" borderId="138" xfId="14" applyFont="1" applyBorder="1" applyAlignment="1" applyProtection="1">
      <alignment wrapText="1"/>
      <protection locked="0"/>
    </xf>
    <xf numFmtId="0" fontId="58" fillId="0" borderId="0" xfId="14" applyFont="1" applyAlignment="1" applyProtection="1">
      <alignment vertical="center"/>
    </xf>
    <xf numFmtId="0" fontId="80" fillId="0" borderId="0" xfId="14" applyFont="1" applyAlignment="1" applyProtection="1">
      <alignment horizontal="centerContinuous" vertical="center" wrapText="1"/>
    </xf>
    <xf numFmtId="0" fontId="80" fillId="0" borderId="0" xfId="14" applyFont="1" applyAlignment="1" applyProtection="1">
      <alignment vertical="center"/>
    </xf>
    <xf numFmtId="0" fontId="194" fillId="0" borderId="0" xfId="14" applyFont="1" applyAlignment="1" applyProtection="1">
      <alignment vertical="center" textRotation="90"/>
    </xf>
    <xf numFmtId="0" fontId="46" fillId="0" borderId="0" xfId="14" applyFont="1" applyAlignment="1" applyProtection="1">
      <alignment horizontal="centerContinuous" vertical="center"/>
    </xf>
    <xf numFmtId="0" fontId="63" fillId="0" borderId="0" xfId="14" applyFont="1" applyAlignment="1" applyProtection="1">
      <alignment vertical="center"/>
    </xf>
    <xf numFmtId="0" fontId="46" fillId="0" borderId="0" xfId="13" applyFont="1" applyAlignment="1">
      <alignment horizontal="right" vertical="center"/>
    </xf>
    <xf numFmtId="0" fontId="48" fillId="0" borderId="0" xfId="2" applyFont="1" applyFill="1"/>
    <xf numFmtId="0" fontId="48" fillId="0" borderId="0" xfId="2" applyFont="1" applyFill="1" applyAlignment="1">
      <alignment horizontal="left"/>
    </xf>
    <xf numFmtId="0" fontId="4" fillId="0" borderId="0" xfId="0" applyFont="1"/>
    <xf numFmtId="0" fontId="50" fillId="0" borderId="0" xfId="2" applyFont="1" applyFill="1"/>
    <xf numFmtId="0" fontId="48" fillId="0" borderId="0" xfId="2" applyFont="1" applyFill="1" applyBorder="1" applyAlignment="1" applyProtection="1">
      <alignment vertical="center"/>
    </xf>
    <xf numFmtId="0" fontId="4" fillId="0" borderId="63" xfId="0" applyFont="1" applyBorder="1"/>
    <xf numFmtId="0" fontId="4" fillId="0" borderId="0" xfId="0" applyFont="1" applyAlignment="1">
      <alignment horizontal="left" vertical="top"/>
    </xf>
    <xf numFmtId="0" fontId="4" fillId="0" borderId="21" xfId="0" applyFont="1" applyBorder="1" applyAlignment="1">
      <alignment horizontal="centerContinuous"/>
    </xf>
    <xf numFmtId="0" fontId="4" fillId="0" borderId="49" xfId="0" applyFont="1" applyBorder="1" applyAlignment="1">
      <alignment horizontal="centerContinuous"/>
    </xf>
    <xf numFmtId="0" fontId="4" fillId="0" borderId="22" xfId="0" applyFont="1" applyBorder="1" applyAlignment="1">
      <alignment horizontal="centerContinuous"/>
    </xf>
    <xf numFmtId="0" fontId="4" fillId="43" borderId="0" xfId="0" applyFont="1" applyFill="1"/>
    <xf numFmtId="0" fontId="4" fillId="42" borderId="0" xfId="0" applyFont="1" applyFill="1"/>
    <xf numFmtId="0" fontId="4" fillId="44" borderId="0" xfId="0" applyFont="1" applyFill="1"/>
    <xf numFmtId="0" fontId="4" fillId="0" borderId="0" xfId="0" applyFont="1" applyFill="1"/>
    <xf numFmtId="0" fontId="203" fillId="0" borderId="0" xfId="2" applyFont="1" applyAlignment="1">
      <alignment horizontal="right" vertical="center"/>
    </xf>
    <xf numFmtId="0" fontId="4" fillId="0" borderId="39" xfId="0" applyFont="1" applyBorder="1" applyAlignment="1"/>
    <xf numFmtId="0" fontId="4" fillId="0" borderId="0" xfId="0" applyFont="1" applyBorder="1" applyAlignment="1"/>
    <xf numFmtId="0" fontId="4" fillId="17" borderId="0" xfId="0" applyFont="1" applyFill="1"/>
    <xf numFmtId="0" fontId="4" fillId="15" borderId="0" xfId="0" applyFont="1" applyFill="1"/>
    <xf numFmtId="0" fontId="4" fillId="16" borderId="0" xfId="0" applyFont="1" applyFill="1"/>
    <xf numFmtId="0" fontId="4" fillId="0" borderId="39" xfId="0" applyFont="1" applyBorder="1"/>
    <xf numFmtId="0" fontId="4" fillId="0" borderId="0" xfId="0" applyFont="1" applyBorder="1"/>
    <xf numFmtId="0" fontId="204" fillId="0" borderId="0" xfId="0" applyFont="1"/>
    <xf numFmtId="49" fontId="4" fillId="0" borderId="0" xfId="12" applyNumberFormat="1"/>
    <xf numFmtId="0" fontId="10" fillId="20" borderId="0" xfId="1" applyFill="1"/>
    <xf numFmtId="0" fontId="3" fillId="0" borderId="0" xfId="1" applyFont="1"/>
    <xf numFmtId="0" fontId="3" fillId="0" borderId="0" xfId="12" applyFont="1"/>
    <xf numFmtId="0" fontId="2" fillId="0" borderId="0" xfId="0" applyFont="1"/>
    <xf numFmtId="0" fontId="2" fillId="0" borderId="42" xfId="0" applyFont="1" applyBorder="1"/>
    <xf numFmtId="0" fontId="100" fillId="54" borderId="7" xfId="0" applyFont="1" applyFill="1" applyBorder="1" applyAlignment="1">
      <alignment vertical="center"/>
    </xf>
    <xf numFmtId="0" fontId="100" fillId="54" borderId="3" xfId="0" applyFont="1" applyFill="1" applyBorder="1" applyAlignment="1">
      <alignment vertical="center"/>
    </xf>
    <xf numFmtId="0" fontId="100" fillId="54" borderId="3" xfId="0" applyFont="1" applyFill="1" applyBorder="1" applyAlignment="1">
      <alignment horizontal="right" vertical="center"/>
    </xf>
    <xf numFmtId="0" fontId="100" fillId="54" borderId="8" xfId="0" applyFont="1" applyFill="1" applyBorder="1" applyAlignment="1">
      <alignment horizontal="right" vertical="center"/>
    </xf>
    <xf numFmtId="0" fontId="2" fillId="0" borderId="0" xfId="0" applyFont="1" applyAlignment="1">
      <alignment vertical="center"/>
    </xf>
    <xf numFmtId="0" fontId="2" fillId="0" borderId="72" xfId="0" applyFont="1" applyBorder="1"/>
    <xf numFmtId="0" fontId="2" fillId="0" borderId="6" xfId="0" applyFont="1" applyBorder="1"/>
    <xf numFmtId="0" fontId="207" fillId="0" borderId="0" xfId="3" applyFont="1" applyAlignment="1" applyProtection="1"/>
    <xf numFmtId="0" fontId="207" fillId="0" borderId="42" xfId="3" applyFont="1" applyBorder="1" applyAlignment="1" applyProtection="1"/>
    <xf numFmtId="0" fontId="2" fillId="0" borderId="58" xfId="0" applyFont="1" applyBorder="1"/>
    <xf numFmtId="0" fontId="2" fillId="3" borderId="56"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05" fillId="0" borderId="58" xfId="0" applyFont="1" applyBorder="1"/>
    <xf numFmtId="0" fontId="2" fillId="0" borderId="56" xfId="0" applyFont="1" applyFill="1" applyBorder="1" applyAlignment="1" applyProtection="1">
      <alignment horizontal="center"/>
      <protection locked="0"/>
    </xf>
    <xf numFmtId="0" fontId="2" fillId="0" borderId="32" xfId="0" applyFont="1" applyBorder="1"/>
    <xf numFmtId="0" fontId="2" fillId="3" borderId="55" xfId="0" applyFont="1" applyFill="1" applyBorder="1" applyAlignment="1" applyProtection="1">
      <alignment horizontal="center"/>
      <protection locked="0"/>
    </xf>
    <xf numFmtId="0" fontId="2" fillId="0" borderId="41" xfId="0" applyFont="1" applyBorder="1"/>
    <xf numFmtId="0" fontId="2" fillId="0" borderId="0" xfId="0" applyFont="1" applyBorder="1"/>
    <xf numFmtId="0" fontId="2" fillId="0" borderId="34" xfId="0" applyFont="1" applyBorder="1"/>
    <xf numFmtId="0" fontId="2" fillId="3" borderId="52" xfId="0" applyFont="1" applyFill="1" applyBorder="1" applyAlignment="1" applyProtection="1">
      <alignment horizontal="center"/>
      <protection locked="0"/>
    </xf>
    <xf numFmtId="0" fontId="205" fillId="0" borderId="0" xfId="0" applyFont="1"/>
    <xf numFmtId="0" fontId="2" fillId="0" borderId="46" xfId="0" applyFont="1" applyBorder="1"/>
    <xf numFmtId="0" fontId="2" fillId="0" borderId="47" xfId="0" applyFont="1" applyBorder="1"/>
    <xf numFmtId="0" fontId="51" fillId="51" borderId="96" xfId="13" applyFont="1" applyFill="1" applyBorder="1" applyAlignment="1" applyProtection="1">
      <alignment horizontal="left" vertical="center"/>
    </xf>
    <xf numFmtId="0" fontId="51" fillId="51" borderId="97" xfId="13" applyFont="1" applyFill="1" applyBorder="1" applyAlignment="1" applyProtection="1">
      <alignment horizontal="left" vertical="center"/>
    </xf>
    <xf numFmtId="0" fontId="61" fillId="51" borderId="98" xfId="14" applyFont="1" applyFill="1" applyBorder="1" applyAlignment="1" applyProtection="1">
      <alignment horizontal="center" vertical="center"/>
    </xf>
    <xf numFmtId="0" fontId="58" fillId="51" borderId="99" xfId="13" applyFont="1" applyFill="1" applyBorder="1" applyAlignment="1" applyProtection="1">
      <alignment horizontal="center" vertical="center"/>
    </xf>
    <xf numFmtId="0" fontId="46" fillId="51" borderId="102" xfId="13" applyFont="1" applyFill="1" applyBorder="1" applyAlignment="1" applyProtection="1">
      <alignment horizontal="center" vertical="center"/>
    </xf>
    <xf numFmtId="0" fontId="61" fillId="50" borderId="82" xfId="13" applyFont="1" applyFill="1" applyBorder="1" applyAlignment="1" applyProtection="1">
      <alignment horizontal="center" vertical="center"/>
    </xf>
    <xf numFmtId="0" fontId="61" fillId="50" borderId="69" xfId="13" applyFont="1" applyFill="1" applyBorder="1" applyAlignment="1" applyProtection="1">
      <alignment horizontal="center" vertical="center"/>
    </xf>
    <xf numFmtId="0" fontId="61" fillId="50" borderId="86" xfId="13" applyFont="1" applyFill="1" applyBorder="1" applyAlignment="1" applyProtection="1">
      <alignment horizontal="center" vertical="center"/>
    </xf>
    <xf numFmtId="0" fontId="61" fillId="50" borderId="87" xfId="13" applyFont="1" applyFill="1" applyBorder="1" applyAlignment="1" applyProtection="1">
      <alignment horizontal="center" vertical="center"/>
    </xf>
    <xf numFmtId="0" fontId="61" fillId="0" borderId="0" xfId="13" applyFont="1" applyAlignment="1" applyProtection="1">
      <alignment vertical="center"/>
    </xf>
    <xf numFmtId="0" fontId="61" fillId="0" borderId="0" xfId="13" applyFont="1" applyAlignment="1" applyProtection="1">
      <alignment horizontal="right" vertical="center"/>
    </xf>
    <xf numFmtId="0" fontId="61" fillId="0" borderId="0" xfId="13" applyFont="1" applyAlignment="1" applyProtection="1">
      <alignment horizontal="left" vertical="center"/>
    </xf>
    <xf numFmtId="0" fontId="61" fillId="52" borderId="88" xfId="13" applyFont="1" applyFill="1" applyBorder="1" applyAlignment="1" applyProtection="1">
      <alignment horizontal="center" vertical="center"/>
    </xf>
    <xf numFmtId="0" fontId="61" fillId="0" borderId="88" xfId="13" applyFont="1" applyBorder="1" applyAlignment="1" applyProtection="1">
      <alignment horizontal="center" vertical="center"/>
    </xf>
    <xf numFmtId="0" fontId="61" fillId="49" borderId="88" xfId="13" applyFont="1" applyFill="1" applyBorder="1" applyAlignment="1" applyProtection="1">
      <alignment horizontal="center" vertical="center"/>
    </xf>
    <xf numFmtId="0" fontId="46" fillId="0" borderId="0" xfId="13" applyFont="1" applyAlignment="1" applyProtection="1">
      <alignment horizontal="left" vertical="center"/>
    </xf>
    <xf numFmtId="0" fontId="46" fillId="0" borderId="1" xfId="14" applyFont="1" applyBorder="1" applyAlignment="1" applyProtection="1">
      <alignment horizontal="center" vertical="center"/>
    </xf>
    <xf numFmtId="0" fontId="46" fillId="52" borderId="91" xfId="14" applyFont="1" applyFill="1" applyBorder="1" applyAlignment="1" applyProtection="1">
      <alignment horizontal="center" vertical="center"/>
    </xf>
    <xf numFmtId="3" fontId="46" fillId="0" borderId="92" xfId="14" applyNumberFormat="1" applyFont="1" applyBorder="1" applyAlignment="1" applyProtection="1">
      <alignment horizontal="center" vertical="center"/>
    </xf>
    <xf numFmtId="0" fontId="46" fillId="0" borderId="72" xfId="14" applyFont="1" applyBorder="1" applyAlignment="1" applyProtection="1">
      <alignment horizontal="center" vertical="center"/>
    </xf>
    <xf numFmtId="0" fontId="46" fillId="0" borderId="0" xfId="14" applyFont="1" applyBorder="1" applyAlignment="1" applyProtection="1">
      <alignment horizontal="center" vertical="center"/>
    </xf>
    <xf numFmtId="0" fontId="46" fillId="0" borderId="91" xfId="14" applyFont="1" applyBorder="1" applyAlignment="1" applyProtection="1">
      <alignment horizontal="center" vertical="center"/>
    </xf>
    <xf numFmtId="0" fontId="46" fillId="0" borderId="92" xfId="14" applyFont="1" applyBorder="1" applyAlignment="1" applyProtection="1">
      <alignment horizontal="center" vertical="center"/>
    </xf>
    <xf numFmtId="0" fontId="2" fillId="0" borderId="32" xfId="0" applyFont="1" applyBorder="1" applyProtection="1">
      <protection locked="0"/>
    </xf>
    <xf numFmtId="0" fontId="2" fillId="0" borderId="34" xfId="0" applyFont="1" applyBorder="1" applyProtection="1">
      <protection locked="0"/>
    </xf>
    <xf numFmtId="0" fontId="61" fillId="52" borderId="139" xfId="13" applyFont="1" applyFill="1" applyBorder="1" applyAlignment="1" applyProtection="1">
      <alignment horizontal="center" vertical="center"/>
    </xf>
    <xf numFmtId="0" fontId="61" fillId="0" borderId="140" xfId="13" applyFont="1" applyBorder="1" applyAlignment="1" applyProtection="1">
      <alignment horizontal="center" vertical="center"/>
    </xf>
    <xf numFmtId="0" fontId="46" fillId="53" borderId="76" xfId="14" applyFont="1" applyFill="1" applyBorder="1" applyAlignment="1">
      <alignment horizontal="center" vertical="center"/>
    </xf>
    <xf numFmtId="0" fontId="209" fillId="0" borderId="107" xfId="13" applyFont="1" applyBorder="1" applyAlignment="1">
      <alignment vertical="center"/>
    </xf>
    <xf numFmtId="0" fontId="209" fillId="0" borderId="108" xfId="13" applyFont="1" applyBorder="1" applyAlignment="1">
      <alignment vertical="center"/>
    </xf>
    <xf numFmtId="0" fontId="1" fillId="0" borderId="0" xfId="0" applyFont="1"/>
    <xf numFmtId="0" fontId="46" fillId="0" borderId="1" xfId="14" applyFont="1" applyBorder="1" applyAlignment="1">
      <alignment horizontal="center" vertical="center"/>
    </xf>
    <xf numFmtId="0" fontId="46" fillId="0" borderId="36" xfId="13" applyFont="1" applyBorder="1" applyAlignment="1">
      <alignment vertical="center"/>
    </xf>
    <xf numFmtId="0" fontId="46" fillId="0" borderId="36" xfId="13" applyFont="1" applyBorder="1" applyAlignment="1">
      <alignment horizontal="center" vertical="center"/>
    </xf>
    <xf numFmtId="0" fontId="46" fillId="0" borderId="36" xfId="13" applyFont="1" applyBorder="1" applyAlignment="1">
      <alignment horizontal="left" vertical="center"/>
    </xf>
    <xf numFmtId="0" fontId="46" fillId="0" borderId="36" xfId="13" applyFont="1" applyBorder="1" applyAlignment="1" applyProtection="1">
      <alignment vertical="center"/>
    </xf>
    <xf numFmtId="0" fontId="46" fillId="0" borderId="36" xfId="13" applyFont="1" applyBorder="1" applyAlignment="1" applyProtection="1">
      <alignment horizontal="center" vertical="center"/>
    </xf>
    <xf numFmtId="0" fontId="61" fillId="0" borderId="0" xfId="13" applyFont="1" applyBorder="1" applyAlignment="1">
      <alignment horizontal="right" vertical="center"/>
    </xf>
    <xf numFmtId="0" fontId="61" fillId="52" borderId="1" xfId="14" applyFont="1" applyFill="1" applyBorder="1" applyAlignment="1">
      <alignment horizontal="center" vertical="center"/>
    </xf>
    <xf numFmtId="0" fontId="46" fillId="0" borderId="42" xfId="13" applyFont="1" applyBorder="1" applyAlignment="1">
      <alignment vertical="center"/>
    </xf>
    <xf numFmtId="0" fontId="46" fillId="0" borderId="42" xfId="13" applyFont="1" applyBorder="1" applyAlignment="1">
      <alignment horizontal="center" vertical="center"/>
    </xf>
    <xf numFmtId="0" fontId="46" fillId="0" borderId="42" xfId="13" applyFont="1" applyBorder="1" applyAlignment="1">
      <alignment horizontal="left" vertical="center"/>
    </xf>
    <xf numFmtId="0" fontId="46" fillId="0" borderId="42" xfId="13" applyFont="1" applyBorder="1" applyAlignment="1" applyProtection="1">
      <alignment vertical="center"/>
    </xf>
    <xf numFmtId="0" fontId="46" fillId="0" borderId="42" xfId="13" applyFont="1" applyBorder="1" applyAlignment="1" applyProtection="1">
      <alignment horizontal="center" vertical="center"/>
    </xf>
    <xf numFmtId="0" fontId="25" fillId="26" borderId="0" xfId="0" applyFont="1" applyFill="1" applyAlignment="1" applyProtection="1">
      <alignment horizontal="left" vertical="top" wrapText="1"/>
      <protection locked="0"/>
    </xf>
    <xf numFmtId="0" fontId="15" fillId="3" borderId="0" xfId="0" applyFont="1" applyFill="1" applyAlignment="1" applyProtection="1">
      <alignment horizontal="left"/>
      <protection locked="0" hidden="1"/>
    </xf>
    <xf numFmtId="0" fontId="29" fillId="0" borderId="0" xfId="0" applyFont="1" applyAlignment="1">
      <alignment horizontal="left" vertical="top" wrapText="1" indent="4"/>
    </xf>
    <xf numFmtId="0" fontId="115" fillId="0" borderId="0" xfId="0" applyFont="1" applyAlignment="1">
      <alignment horizontal="center" vertical="top" wrapText="1"/>
    </xf>
    <xf numFmtId="0" fontId="109" fillId="3" borderId="7" xfId="0" applyFont="1" applyFill="1" applyBorder="1" applyAlignment="1" applyProtection="1">
      <alignment horizontal="left" vertical="center" indent="1"/>
      <protection locked="0"/>
    </xf>
    <xf numFmtId="0" fontId="109" fillId="3" borderId="3" xfId="0" applyFont="1" applyFill="1" applyBorder="1" applyAlignment="1" applyProtection="1">
      <alignment horizontal="left" vertical="center" indent="1"/>
      <protection locked="0"/>
    </xf>
    <xf numFmtId="0" fontId="109" fillId="3" borderId="8" xfId="0" applyFont="1" applyFill="1" applyBorder="1" applyAlignment="1" applyProtection="1">
      <alignment horizontal="left" vertical="center" indent="1"/>
      <protection locked="0"/>
    </xf>
    <xf numFmtId="0" fontId="8" fillId="26" borderId="0" xfId="0" applyFont="1" applyFill="1" applyAlignment="1" applyProtection="1">
      <alignment horizontal="left" vertical="top" wrapText="1"/>
      <protection locked="0"/>
    </xf>
    <xf numFmtId="0" fontId="17" fillId="0" borderId="0" xfId="0" applyFont="1" applyAlignment="1" applyProtection="1">
      <alignment horizontal="left" vertical="top" wrapText="1" indent="1"/>
      <protection hidden="1"/>
    </xf>
    <xf numFmtId="0" fontId="27" fillId="0" borderId="0" xfId="0" applyFont="1" applyBorder="1" applyAlignment="1">
      <alignment horizontal="center" vertical="center"/>
    </xf>
    <xf numFmtId="4" fontId="27" fillId="0" borderId="0" xfId="0" applyNumberFormat="1" applyFont="1" applyAlignment="1">
      <alignment horizontal="right" vertical="center"/>
    </xf>
    <xf numFmtId="0" fontId="31" fillId="7" borderId="0" xfId="0" applyFont="1" applyFill="1" applyAlignment="1">
      <alignment horizontal="center" vertical="center"/>
    </xf>
    <xf numFmtId="0" fontId="23" fillId="0" borderId="0" xfId="0" applyFont="1" applyAlignment="1">
      <alignment horizontal="center" wrapText="1"/>
    </xf>
    <xf numFmtId="0" fontId="34" fillId="0" borderId="0" xfId="0" applyFont="1" applyFill="1" applyAlignment="1">
      <alignment horizontal="left" indent="1"/>
    </xf>
    <xf numFmtId="0" fontId="0" fillId="0" borderId="0" xfId="0" applyAlignment="1">
      <alignment horizontal="center" vertical="center" wrapText="1"/>
    </xf>
    <xf numFmtId="165" fontId="23" fillId="3" borderId="7" xfId="0" applyNumberFormat="1" applyFont="1" applyFill="1" applyBorder="1" applyAlignment="1" applyProtection="1">
      <alignment horizontal="center" vertical="center"/>
      <protection locked="0"/>
    </xf>
    <xf numFmtId="165" fontId="23" fillId="3" borderId="8" xfId="0" applyNumberFormat="1" applyFont="1" applyFill="1" applyBorder="1" applyAlignment="1" applyProtection="1">
      <alignment horizontal="center" vertical="center"/>
      <protection locked="0"/>
    </xf>
    <xf numFmtId="0" fontId="51" fillId="3" borderId="0" xfId="0" applyFont="1" applyFill="1" applyAlignment="1" applyProtection="1">
      <alignment vertical="center" wrapText="1"/>
      <protection locked="0"/>
    </xf>
    <xf numFmtId="1" fontId="201" fillId="0" borderId="36" xfId="0" applyNumberFormat="1" applyFont="1" applyBorder="1" applyAlignment="1">
      <alignment horizontal="center" vertical="center" wrapText="1"/>
    </xf>
    <xf numFmtId="0" fontId="0" fillId="0" borderId="36" xfId="0" applyBorder="1" applyAlignment="1">
      <alignment horizontal="center" vertical="center"/>
    </xf>
    <xf numFmtId="0" fontId="202" fillId="0" borderId="0" xfId="3" applyFont="1" applyAlignment="1" applyProtection="1">
      <alignment horizontal="center" vertical="center"/>
    </xf>
    <xf numFmtId="0" fontId="37" fillId="0" borderId="0" xfId="0" applyFont="1" applyBorder="1" applyAlignment="1">
      <alignment horizontal="center" vertical="center" wrapText="1"/>
    </xf>
    <xf numFmtId="0" fontId="48" fillId="46" borderId="0" xfId="0" applyFont="1" applyFill="1" applyBorder="1" applyAlignment="1">
      <alignment horizontal="center" vertical="center" wrapText="1"/>
    </xf>
    <xf numFmtId="0" fontId="79" fillId="0" borderId="0" xfId="0" applyFont="1" applyAlignment="1">
      <alignment horizontal="center"/>
    </xf>
    <xf numFmtId="0" fontId="79" fillId="0" borderId="0" xfId="4" applyFont="1" applyFill="1" applyBorder="1" applyAlignment="1" applyProtection="1">
      <alignment horizontal="center"/>
      <protection hidden="1"/>
    </xf>
    <xf numFmtId="14" fontId="203" fillId="0" borderId="0" xfId="0" applyNumberFormat="1" applyFont="1" applyAlignment="1" applyProtection="1">
      <alignment horizontal="left" vertical="center"/>
      <protection locked="0"/>
    </xf>
    <xf numFmtId="0" fontId="203" fillId="0" borderId="0" xfId="0" applyFont="1" applyAlignment="1" applyProtection="1">
      <alignment horizontal="left" vertical="center"/>
      <protection locked="0"/>
    </xf>
    <xf numFmtId="0" fontId="79" fillId="0" borderId="0" xfId="0" applyFont="1" applyFill="1" applyBorder="1" applyAlignment="1">
      <alignment horizontal="center"/>
    </xf>
    <xf numFmtId="168" fontId="79" fillId="0" borderId="0" xfId="0" applyNumberFormat="1" applyFont="1" applyBorder="1" applyAlignment="1">
      <alignment horizontal="center" vertical="center"/>
    </xf>
    <xf numFmtId="0" fontId="0" fillId="0" borderId="0" xfId="0" applyBorder="1" applyAlignment="1">
      <alignment horizontal="center" vertical="center"/>
    </xf>
    <xf numFmtId="0" fontId="155" fillId="41" borderId="65" xfId="4" applyFont="1" applyFill="1" applyBorder="1" applyAlignment="1" applyProtection="1">
      <alignment horizontal="center" wrapText="1"/>
      <protection hidden="1"/>
    </xf>
    <xf numFmtId="0" fontId="155" fillId="41" borderId="66" xfId="4" applyFont="1" applyFill="1" applyBorder="1" applyAlignment="1" applyProtection="1">
      <alignment horizontal="center" wrapText="1"/>
      <protection hidden="1"/>
    </xf>
    <xf numFmtId="0" fontId="155" fillId="41" borderId="67" xfId="4" applyFont="1" applyFill="1" applyBorder="1" applyAlignment="1" applyProtection="1">
      <alignment horizontal="center" wrapText="1"/>
      <protection hidden="1"/>
    </xf>
    <xf numFmtId="0" fontId="155" fillId="41" borderId="68" xfId="4" applyFont="1" applyFill="1" applyBorder="1" applyAlignment="1" applyProtection="1">
      <alignment horizontal="center" wrapText="1"/>
      <protection hidden="1"/>
    </xf>
    <xf numFmtId="0" fontId="4" fillId="0" borderId="0" xfId="0" applyFont="1" applyAlignment="1">
      <alignment horizontal="center"/>
    </xf>
    <xf numFmtId="0" fontId="4" fillId="42" borderId="0" xfId="0" applyFont="1" applyFill="1" applyAlignment="1">
      <alignment horizontal="center"/>
    </xf>
    <xf numFmtId="0" fontId="154" fillId="41" borderId="64" xfId="0" applyFont="1" applyFill="1" applyBorder="1" applyAlignment="1">
      <alignment horizontal="center" vertical="center" textRotation="90" wrapText="1"/>
    </xf>
    <xf numFmtId="0" fontId="154" fillId="41" borderId="24" xfId="0" applyFont="1" applyFill="1" applyBorder="1" applyAlignment="1">
      <alignment horizontal="center" vertical="center" textRotation="90"/>
    </xf>
    <xf numFmtId="0" fontId="154" fillId="41" borderId="31" xfId="0" applyFont="1" applyFill="1" applyBorder="1" applyAlignment="1">
      <alignment horizontal="center" vertical="center" textRotation="90"/>
    </xf>
    <xf numFmtId="0" fontId="61" fillId="0" borderId="39" xfId="0" applyFont="1" applyBorder="1" applyAlignment="1">
      <alignment horizontal="center" vertical="top"/>
    </xf>
    <xf numFmtId="0" fontId="68" fillId="0" borderId="20" xfId="2" applyFont="1" applyBorder="1" applyAlignment="1">
      <alignment horizontal="left" vertical="center" indent="1"/>
    </xf>
    <xf numFmtId="0" fontId="68" fillId="0" borderId="19" xfId="2" applyFont="1" applyBorder="1" applyAlignment="1">
      <alignment horizontal="left" vertical="center" indent="1"/>
    </xf>
    <xf numFmtId="0" fontId="68" fillId="0" borderId="23" xfId="2" applyFont="1" applyBorder="1" applyAlignment="1">
      <alignment horizontal="left" vertical="center" indent="1"/>
    </xf>
    <xf numFmtId="0" fontId="68" fillId="0" borderId="24" xfId="2" applyFont="1" applyBorder="1" applyAlignment="1">
      <alignment horizontal="left" vertical="center" indent="1"/>
    </xf>
    <xf numFmtId="0" fontId="51" fillId="29" borderId="10" xfId="2" applyFont="1" applyFill="1" applyBorder="1" applyAlignment="1" applyProtection="1">
      <alignment horizontal="center" vertical="center"/>
      <protection locked="0"/>
    </xf>
    <xf numFmtId="0" fontId="51" fillId="29" borderId="11" xfId="2" applyFont="1" applyFill="1" applyBorder="1" applyAlignment="1" applyProtection="1">
      <alignment horizontal="center" vertical="center"/>
      <protection locked="0"/>
    </xf>
    <xf numFmtId="0" fontId="46" fillId="0" borderId="37" xfId="5" applyFont="1" applyBorder="1" applyAlignment="1" applyProtection="1">
      <alignment horizontal="center" vertical="top" wrapText="1"/>
      <protection locked="0"/>
    </xf>
    <xf numFmtId="0" fontId="46" fillId="0" borderId="33" xfId="5" applyFont="1" applyBorder="1" applyAlignment="1" applyProtection="1">
      <alignment horizontal="center" vertical="top" wrapText="1"/>
      <protection locked="0"/>
    </xf>
    <xf numFmtId="0" fontId="46" fillId="0" borderId="38" xfId="5" applyFont="1" applyBorder="1" applyAlignment="1" applyProtection="1">
      <alignment horizontal="center" vertical="top" wrapText="1"/>
      <protection locked="0"/>
    </xf>
    <xf numFmtId="0" fontId="46" fillId="19" borderId="40" xfId="5" applyFont="1" applyFill="1" applyBorder="1" applyAlignment="1">
      <alignment horizontal="center" textRotation="90" wrapText="1"/>
    </xf>
    <xf numFmtId="0" fontId="46" fillId="19" borderId="41" xfId="5" applyFont="1" applyFill="1" applyBorder="1" applyAlignment="1">
      <alignment horizontal="center" textRotation="90"/>
    </xf>
    <xf numFmtId="0" fontId="46" fillId="19" borderId="43" xfId="5" applyFont="1" applyFill="1" applyBorder="1" applyAlignment="1">
      <alignment horizontal="center" textRotation="90"/>
    </xf>
    <xf numFmtId="0" fontId="46" fillId="0" borderId="45" xfId="5" applyFont="1" applyBorder="1" applyAlignment="1">
      <alignment horizontal="left" vertical="center" wrapText="1" indent="2"/>
    </xf>
    <xf numFmtId="0" fontId="46" fillId="0" borderId="36" xfId="5" applyFont="1" applyBorder="1" applyAlignment="1">
      <alignment horizontal="left" vertical="center" indent="2"/>
    </xf>
    <xf numFmtId="0" fontId="46" fillId="0" borderId="27" xfId="5" applyFont="1" applyBorder="1" applyAlignment="1">
      <alignment horizontal="left" vertical="center" indent="2"/>
    </xf>
    <xf numFmtId="0" fontId="46" fillId="0" borderId="46" xfId="5" applyFont="1" applyBorder="1" applyAlignment="1">
      <alignment horizontal="left" vertical="center" indent="2"/>
    </xf>
    <xf numFmtId="0" fontId="46" fillId="0" borderId="42" xfId="5" applyFont="1" applyBorder="1" applyAlignment="1">
      <alignment horizontal="left" vertical="center" indent="2"/>
    </xf>
    <xf numFmtId="0" fontId="46" fillId="0" borderId="47" xfId="5" applyFont="1" applyBorder="1" applyAlignment="1">
      <alignment horizontal="left" vertical="center" indent="2"/>
    </xf>
    <xf numFmtId="0" fontId="46" fillId="3" borderId="37" xfId="5" applyFont="1" applyFill="1" applyBorder="1" applyAlignment="1" applyProtection="1">
      <alignment horizontal="left" vertical="top" wrapText="1"/>
      <protection locked="0"/>
    </xf>
    <xf numFmtId="0" fontId="46" fillId="3" borderId="33" xfId="5" applyFont="1" applyFill="1" applyBorder="1" applyAlignment="1" applyProtection="1">
      <alignment horizontal="left" vertical="top" wrapText="1"/>
      <protection locked="0"/>
    </xf>
    <xf numFmtId="0" fontId="46" fillId="3" borderId="38" xfId="5" applyFont="1" applyFill="1" applyBorder="1" applyAlignment="1" applyProtection="1">
      <alignment horizontal="left" vertical="top" wrapText="1"/>
      <protection locked="0"/>
    </xf>
    <xf numFmtId="0" fontId="46" fillId="3" borderId="0" xfId="5" applyFont="1" applyFill="1" applyAlignment="1" applyProtection="1">
      <alignment horizontal="left" vertical="top" wrapText="1"/>
      <protection locked="0"/>
    </xf>
    <xf numFmtId="3" fontId="18" fillId="0" borderId="32" xfId="9" applyNumberFormat="1" applyFont="1" applyBorder="1" applyAlignment="1" applyProtection="1">
      <alignment horizontal="center" vertical="center"/>
    </xf>
    <xf numFmtId="3" fontId="18" fillId="0" borderId="2" xfId="9" applyNumberFormat="1" applyFont="1" applyBorder="1" applyAlignment="1" applyProtection="1">
      <alignment horizontal="center" vertical="center"/>
    </xf>
    <xf numFmtId="0" fontId="137" fillId="10" borderId="0" xfId="9" applyFont="1" applyFill="1" applyAlignment="1">
      <alignment vertical="center"/>
    </xf>
    <xf numFmtId="3" fontId="18" fillId="0" borderId="58" xfId="9" applyNumberFormat="1" applyFont="1" applyBorder="1" applyAlignment="1" applyProtection="1">
      <alignment horizontal="center" vertical="center"/>
    </xf>
    <xf numFmtId="3" fontId="18" fillId="0" borderId="57" xfId="9" applyNumberFormat="1" applyFont="1" applyBorder="1" applyAlignment="1" applyProtection="1">
      <alignment horizontal="center" vertical="center"/>
    </xf>
    <xf numFmtId="3" fontId="18" fillId="0" borderId="45" xfId="9" applyNumberFormat="1" applyFont="1" applyBorder="1" applyAlignment="1">
      <alignment horizontal="center"/>
    </xf>
    <xf numFmtId="3" fontId="18" fillId="0" borderId="27" xfId="9" applyNumberFormat="1" applyFont="1" applyBorder="1" applyAlignment="1">
      <alignment horizontal="center"/>
    </xf>
    <xf numFmtId="3" fontId="18" fillId="0" borderId="34" xfId="9" applyNumberFormat="1" applyFont="1" applyBorder="1" applyAlignment="1" applyProtection="1">
      <alignment horizontal="center" vertical="center"/>
    </xf>
    <xf numFmtId="3" fontId="18" fillId="0" borderId="53" xfId="9" applyNumberFormat="1" applyFont="1" applyBorder="1" applyAlignment="1" applyProtection="1">
      <alignment horizontal="center" vertical="center"/>
    </xf>
    <xf numFmtId="0" fontId="206" fillId="57" borderId="46" xfId="0" applyFont="1" applyFill="1" applyBorder="1" applyAlignment="1">
      <alignment horizontal="center" vertical="center"/>
    </xf>
    <xf numFmtId="0" fontId="206" fillId="57" borderId="42" xfId="0" applyFont="1" applyFill="1" applyBorder="1" applyAlignment="1">
      <alignment horizontal="center" vertical="center"/>
    </xf>
    <xf numFmtId="0" fontId="208" fillId="57" borderId="0" xfId="3" applyFont="1" applyFill="1" applyAlignment="1" applyProtection="1">
      <alignment horizontal="center" vertical="center"/>
    </xf>
    <xf numFmtId="0" fontId="167" fillId="0" borderId="72" xfId="13" applyFont="1" applyFill="1" applyBorder="1" applyAlignment="1">
      <alignment horizontal="center" vertical="center" wrapText="1"/>
    </xf>
    <xf numFmtId="0" fontId="167" fillId="0" borderId="0" xfId="13" applyFont="1" applyFill="1" applyBorder="1" applyAlignment="1">
      <alignment horizontal="center" vertical="center" wrapText="1"/>
    </xf>
    <xf numFmtId="0" fontId="46" fillId="3" borderId="45" xfId="14" applyFont="1" applyFill="1" applyBorder="1" applyAlignment="1" applyProtection="1">
      <alignment horizontal="left" vertical="top"/>
      <protection locked="0"/>
    </xf>
    <xf numFmtId="0" fontId="46" fillId="3" borderId="36" xfId="14" applyFont="1" applyFill="1" applyBorder="1" applyAlignment="1" applyProtection="1">
      <alignment horizontal="left" vertical="top"/>
      <protection locked="0"/>
    </xf>
    <xf numFmtId="0" fontId="46" fillId="3" borderId="27" xfId="14" applyFont="1" applyFill="1" applyBorder="1" applyAlignment="1" applyProtection="1">
      <alignment horizontal="left" vertical="top"/>
      <protection locked="0"/>
    </xf>
    <xf numFmtId="0" fontId="46" fillId="3" borderId="72" xfId="14" applyFont="1" applyFill="1" applyBorder="1" applyAlignment="1" applyProtection="1">
      <alignment horizontal="left" vertical="top"/>
      <protection locked="0"/>
    </xf>
    <xf numFmtId="0" fontId="46" fillId="3" borderId="0" xfId="14" applyFont="1" applyFill="1" applyBorder="1" applyAlignment="1" applyProtection="1">
      <alignment horizontal="left" vertical="top"/>
      <protection locked="0"/>
    </xf>
    <xf numFmtId="0" fontId="46" fillId="3" borderId="6" xfId="14" applyFont="1" applyFill="1" applyBorder="1" applyAlignment="1" applyProtection="1">
      <alignment horizontal="left" vertical="top"/>
      <protection locked="0"/>
    </xf>
    <xf numFmtId="0" fontId="46" fillId="3" borderId="46" xfId="14" applyFont="1" applyFill="1" applyBorder="1" applyAlignment="1" applyProtection="1">
      <alignment horizontal="left" vertical="top"/>
      <protection locked="0"/>
    </xf>
    <xf numFmtId="0" fontId="46" fillId="3" borderId="42" xfId="14" applyFont="1" applyFill="1" applyBorder="1" applyAlignment="1" applyProtection="1">
      <alignment horizontal="left" vertical="top"/>
      <protection locked="0"/>
    </xf>
    <xf numFmtId="0" fontId="46" fillId="3" borderId="47" xfId="14" applyFont="1" applyFill="1" applyBorder="1" applyAlignment="1" applyProtection="1">
      <alignment horizontal="left" vertical="top"/>
      <protection locked="0"/>
    </xf>
    <xf numFmtId="0" fontId="58" fillId="0" borderId="127" xfId="14" applyFont="1" applyBorder="1" applyAlignment="1" applyProtection="1">
      <alignment horizontal="left" vertical="center" indent="1"/>
      <protection locked="0"/>
    </xf>
    <xf numFmtId="0" fontId="58" fillId="0" borderId="133" xfId="14" applyFont="1" applyBorder="1" applyAlignment="1" applyProtection="1">
      <alignment horizontal="left" vertical="center" indent="1"/>
      <protection locked="0"/>
    </xf>
    <xf numFmtId="0" fontId="62" fillId="0" borderId="0" xfId="13" applyFont="1" applyBorder="1" applyAlignment="1" applyProtection="1">
      <alignment horizontal="left" vertical="center" indent="1"/>
    </xf>
    <xf numFmtId="0" fontId="57" fillId="3" borderId="45" xfId="14" applyFont="1" applyFill="1" applyBorder="1" applyAlignment="1" applyProtection="1">
      <alignment horizontal="center" vertical="top" wrapText="1"/>
      <protection locked="0"/>
    </xf>
    <xf numFmtId="0" fontId="57" fillId="3" borderId="36" xfId="14" applyFont="1" applyFill="1" applyBorder="1" applyAlignment="1" applyProtection="1">
      <alignment horizontal="center" vertical="top" wrapText="1"/>
      <protection locked="0"/>
    </xf>
    <xf numFmtId="0" fontId="57" fillId="3" borderId="27" xfId="14" applyFont="1" applyFill="1" applyBorder="1" applyAlignment="1" applyProtection="1">
      <alignment horizontal="center" vertical="top" wrapText="1"/>
      <protection locked="0"/>
    </xf>
    <xf numFmtId="0" fontId="57" fillId="3" borderId="72" xfId="14" applyFont="1" applyFill="1" applyBorder="1" applyAlignment="1" applyProtection="1">
      <alignment horizontal="center" vertical="top" wrapText="1"/>
      <protection locked="0"/>
    </xf>
    <xf numFmtId="0" fontId="57" fillId="3" borderId="0" xfId="14" applyFont="1" applyFill="1" applyBorder="1" applyAlignment="1" applyProtection="1">
      <alignment horizontal="center" vertical="top" wrapText="1"/>
      <protection locked="0"/>
    </xf>
    <xf numFmtId="0" fontId="57" fillId="3" borderId="6" xfId="14" applyFont="1" applyFill="1" applyBorder="1" applyAlignment="1" applyProtection="1">
      <alignment horizontal="center" vertical="top" wrapText="1"/>
      <protection locked="0"/>
    </xf>
    <xf numFmtId="0" fontId="57" fillId="3" borderId="46" xfId="14" applyFont="1" applyFill="1" applyBorder="1" applyAlignment="1" applyProtection="1">
      <alignment horizontal="center" vertical="top" wrapText="1"/>
      <protection locked="0"/>
    </xf>
    <xf numFmtId="0" fontId="57" fillId="3" borderId="42" xfId="14" applyFont="1" applyFill="1" applyBorder="1" applyAlignment="1" applyProtection="1">
      <alignment horizontal="center" vertical="top" wrapText="1"/>
      <protection locked="0"/>
    </xf>
    <xf numFmtId="0" fontId="57" fillId="3" borderId="47" xfId="14" applyFont="1" applyFill="1" applyBorder="1" applyAlignment="1" applyProtection="1">
      <alignment horizontal="center" vertical="top" wrapText="1"/>
      <protection locked="0"/>
    </xf>
    <xf numFmtId="0" fontId="185" fillId="55" borderId="72" xfId="14" applyFont="1" applyFill="1" applyBorder="1" applyAlignment="1" applyProtection="1">
      <alignment horizontal="center" vertical="top" wrapText="1"/>
    </xf>
    <xf numFmtId="0" fontId="185" fillId="55" borderId="0" xfId="14" applyFont="1" applyFill="1" applyBorder="1" applyAlignment="1" applyProtection="1">
      <alignment horizontal="center" vertical="top"/>
    </xf>
    <xf numFmtId="0" fontId="185" fillId="55" borderId="6" xfId="14" applyFont="1" applyFill="1" applyBorder="1" applyAlignment="1" applyProtection="1">
      <alignment horizontal="center" vertical="top"/>
    </xf>
    <xf numFmtId="0" fontId="185" fillId="55" borderId="72" xfId="14" applyFont="1" applyFill="1" applyBorder="1" applyAlignment="1" applyProtection="1">
      <alignment horizontal="center" vertical="top"/>
    </xf>
    <xf numFmtId="0" fontId="61" fillId="0" borderId="40" xfId="14" applyFont="1" applyBorder="1" applyAlignment="1" applyProtection="1">
      <alignment horizontal="center" textRotation="90" wrapText="1"/>
    </xf>
    <xf numFmtId="0" fontId="61" fillId="0" borderId="41" xfId="14" applyFont="1" applyBorder="1" applyAlignment="1" applyProtection="1">
      <alignment horizontal="center" textRotation="90" wrapText="1"/>
    </xf>
    <xf numFmtId="0" fontId="171" fillId="0" borderId="40" xfId="14" applyFont="1" applyBorder="1" applyAlignment="1" applyProtection="1">
      <alignment horizontal="center" textRotation="90" wrapText="1"/>
    </xf>
    <xf numFmtId="0" fontId="154" fillId="0" borderId="41" xfId="14" applyFont="1" applyBorder="1" applyAlignment="1" applyProtection="1">
      <alignment horizontal="center" textRotation="90" wrapText="1"/>
    </xf>
    <xf numFmtId="0" fontId="154" fillId="0" borderId="40" xfId="14" applyFont="1" applyBorder="1" applyAlignment="1" applyProtection="1">
      <alignment horizontal="center" textRotation="90" wrapText="1"/>
    </xf>
    <xf numFmtId="0" fontId="154" fillId="0" borderId="90" xfId="14" applyFont="1" applyBorder="1" applyAlignment="1" applyProtection="1">
      <alignment horizontal="center" textRotation="90" wrapText="1"/>
    </xf>
    <xf numFmtId="0" fontId="58" fillId="0" borderId="138" xfId="14" applyFont="1" applyBorder="1" applyAlignment="1" applyProtection="1">
      <alignment horizontal="left" vertical="center" indent="1"/>
      <protection locked="0"/>
    </xf>
    <xf numFmtId="0" fontId="128" fillId="0" borderId="40" xfId="14" applyFont="1" applyBorder="1" applyAlignment="1" applyProtection="1">
      <alignment horizontal="center" textRotation="90" wrapText="1"/>
    </xf>
    <xf numFmtId="0" fontId="192" fillId="0" borderId="46" xfId="14" applyFont="1" applyBorder="1" applyAlignment="1" applyProtection="1">
      <alignment horizontal="center" vertical="center" wrapText="1"/>
    </xf>
    <xf numFmtId="0" fontId="192" fillId="0" borderId="42" xfId="14" applyFont="1" applyBorder="1" applyAlignment="1" applyProtection="1">
      <alignment horizontal="center" vertical="center" wrapText="1"/>
    </xf>
    <xf numFmtId="0" fontId="58" fillId="0" borderId="124" xfId="13" applyFont="1" applyBorder="1" applyAlignment="1" applyProtection="1">
      <alignment horizontal="left" vertical="center" indent="1"/>
      <protection locked="0"/>
    </xf>
    <xf numFmtId="0" fontId="58" fillId="0" borderId="125" xfId="13" applyFont="1" applyBorder="1" applyAlignment="1" applyProtection="1">
      <alignment horizontal="left" vertical="center" indent="1"/>
      <protection locked="0"/>
    </xf>
    <xf numFmtId="0" fontId="58" fillId="0" borderId="126" xfId="13" applyFont="1" applyBorder="1" applyAlignment="1" applyProtection="1">
      <alignment horizontal="left" vertical="center" indent="1"/>
      <protection locked="0"/>
    </xf>
    <xf numFmtId="0" fontId="58" fillId="0" borderId="130" xfId="13" applyFont="1" applyBorder="1" applyAlignment="1" applyProtection="1">
      <alignment horizontal="left" vertical="center" indent="1"/>
      <protection locked="0"/>
    </xf>
    <xf numFmtId="0" fontId="58" fillId="0" borderId="131" xfId="13" applyFont="1" applyBorder="1" applyAlignment="1" applyProtection="1">
      <alignment horizontal="left" vertical="center" indent="1"/>
      <protection locked="0"/>
    </xf>
    <xf numFmtId="0" fontId="58" fillId="0" borderId="132" xfId="13" applyFont="1" applyBorder="1" applyAlignment="1" applyProtection="1">
      <alignment horizontal="left" vertical="center" indent="1"/>
      <protection locked="0"/>
    </xf>
    <xf numFmtId="0" fontId="58" fillId="0" borderId="0" xfId="13" applyFont="1" applyAlignment="1" applyProtection="1">
      <alignment horizontal="left" vertical="center" indent="1"/>
    </xf>
    <xf numFmtId="0" fontId="197" fillId="55" borderId="0" xfId="14" applyFont="1" applyFill="1" applyBorder="1" applyAlignment="1">
      <alignment horizontal="left" vertical="center" wrapText="1"/>
    </xf>
    <xf numFmtId="0" fontId="197" fillId="55" borderId="0" xfId="14" applyFont="1" applyFill="1" applyBorder="1" applyAlignment="1">
      <alignment horizontal="left" vertical="center"/>
    </xf>
    <xf numFmtId="0" fontId="200" fillId="55" borderId="0" xfId="14" applyFont="1" applyFill="1" applyBorder="1" applyAlignment="1">
      <alignment horizontal="left" vertical="center" wrapText="1"/>
    </xf>
    <xf numFmtId="0" fontId="58" fillId="0" borderId="119" xfId="13" applyFont="1" applyBorder="1" applyAlignment="1" applyProtection="1">
      <alignment horizontal="left" vertical="center" indent="1"/>
      <protection locked="0"/>
    </xf>
    <xf numFmtId="0" fontId="58" fillId="0" borderId="120" xfId="13" applyFont="1" applyBorder="1" applyAlignment="1" applyProtection="1">
      <alignment horizontal="left" vertical="center" indent="1"/>
      <protection locked="0"/>
    </xf>
    <xf numFmtId="0" fontId="58" fillId="0" borderId="121" xfId="13" applyFont="1" applyBorder="1" applyAlignment="1" applyProtection="1">
      <alignment horizontal="left" vertical="center" indent="1"/>
      <protection locked="0"/>
    </xf>
  </cellXfs>
  <cellStyles count="16">
    <cellStyle name="Link" xfId="3" builtinId="8"/>
    <cellStyle name="Standard" xfId="0" builtinId="0"/>
    <cellStyle name="Standard 2" xfId="1"/>
    <cellStyle name="Standard 2 2" xfId="8"/>
    <cellStyle name="Standard 2 2 2" xfId="9"/>
    <cellStyle name="Standard 2 3" xfId="12"/>
    <cellStyle name="Standard 3" xfId="5"/>
    <cellStyle name="Standard 4" xfId="11"/>
    <cellStyle name="Standard 6" xfId="15"/>
    <cellStyle name="Standard__2006_H" xfId="2"/>
    <cellStyle name="Standard__2006_Vg" xfId="10"/>
    <cellStyle name="Standard_2007_Vk" xfId="4"/>
    <cellStyle name="Standard_Bed_V" xfId="14"/>
    <cellStyle name="Standard_h1E_ohne'BN" xfId="7"/>
    <cellStyle name="Standard_neu" xfId="6"/>
    <cellStyle name="Standard_Seit 2+" xfId="13"/>
  </cellStyles>
  <dxfs count="146">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gradientFill>
          <stop position="0">
            <color rgb="FF9E0B0E"/>
          </stop>
          <stop position="1">
            <color rgb="FFFF0000"/>
          </stop>
        </gradientFill>
      </fill>
      <border>
        <left style="hair">
          <color auto="1"/>
        </left>
        <right style="hair">
          <color auto="1"/>
        </right>
        <bottom style="hair">
          <color auto="1"/>
        </bottom>
      </border>
    </dxf>
    <dxf>
      <fill>
        <patternFill>
          <bgColor rgb="FFFF66CC"/>
        </patternFill>
      </fill>
    </dxf>
    <dxf>
      <fill>
        <patternFill>
          <bgColor indexed="14"/>
        </patternFill>
      </fill>
    </dxf>
    <dxf>
      <fill>
        <patternFill>
          <bgColor theme="3" tint="0.79998168889431442"/>
        </patternFill>
      </fill>
    </dxf>
    <dxf>
      <fill>
        <patternFill patternType="solid">
          <fgColor rgb="FFFFFFCC"/>
          <bgColor rgb="FFFF0000"/>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border>
    </dxf>
    <dxf>
      <fill>
        <patternFill>
          <bgColor theme="0"/>
        </patternFill>
      </fill>
      <border>
        <left/>
        <right/>
        <top/>
        <bottom/>
        <vertical/>
        <horizontal/>
      </border>
    </dxf>
    <dxf>
      <fill>
        <patternFill patternType="solid">
          <fgColor rgb="FFFF99FF"/>
          <bgColor rgb="FFFF0000"/>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border>
    </dxf>
    <dxf>
      <fill>
        <patternFill>
          <bgColor theme="0"/>
        </patternFill>
      </fill>
      <border>
        <left/>
        <right/>
        <top/>
        <bottom/>
        <vertical/>
        <horizontal/>
      </border>
    </dxf>
    <dxf>
      <fill>
        <patternFill>
          <bgColor theme="0"/>
        </patternFill>
      </fill>
      <border>
        <left/>
        <right/>
        <bottom/>
        <vertical/>
        <horizontal/>
      </border>
    </dxf>
    <dxf>
      <fill>
        <patternFill>
          <bgColor theme="0"/>
        </patternFill>
      </fill>
      <border>
        <left/>
        <right/>
        <bottom/>
        <vertical/>
        <horizontal/>
      </border>
    </dxf>
    <dxf>
      <fill>
        <gradientFill>
          <stop position="0">
            <color theme="0"/>
          </stop>
          <stop position="1">
            <color rgb="FF66FFCC"/>
          </stop>
        </gradientFill>
      </fill>
      <border>
        <bottom style="hair">
          <color auto="1"/>
        </bottom>
      </border>
    </dxf>
    <dxf>
      <fill>
        <patternFill patternType="mediumGray">
          <fgColor indexed="10"/>
          <bgColor indexed="65"/>
        </patternFill>
      </fill>
    </dxf>
    <dxf>
      <fill>
        <patternFill patternType="darkUp">
          <fgColor rgb="FFFFC000"/>
        </patternFill>
      </fill>
    </dxf>
    <dxf>
      <fill>
        <gradientFill>
          <stop position="0">
            <color rgb="FF9E0B0E"/>
          </stop>
          <stop position="1">
            <color rgb="FFFF0000"/>
          </stop>
        </gradientFill>
      </fill>
      <border>
        <left style="hair">
          <color auto="1"/>
        </left>
        <right style="hair">
          <color auto="1"/>
        </right>
        <bottom style="hair">
          <color auto="1"/>
        </bottom>
      </border>
    </dxf>
    <dxf>
      <fill>
        <patternFill>
          <bgColor rgb="FF66FFCC"/>
        </patternFill>
      </fill>
      <border>
        <left style="hair">
          <color indexed="64"/>
        </left>
        <right style="hair">
          <color indexed="64"/>
        </right>
        <top style="hair">
          <color indexed="64"/>
        </top>
        <bottom style="hair">
          <color indexed="64"/>
        </bottom>
      </border>
    </dxf>
    <dxf>
      <fill>
        <gradientFill>
          <stop position="0">
            <color theme="0"/>
          </stop>
          <stop position="1">
            <color rgb="FF66FFCC"/>
          </stop>
        </gradientFill>
      </fill>
      <border>
        <bottom style="hair">
          <color auto="1"/>
        </bottom>
      </border>
    </dxf>
    <dxf>
      <fill>
        <gradientFill>
          <stop position="0">
            <color theme="0"/>
          </stop>
          <stop position="1">
            <color rgb="FF66FFCC"/>
          </stop>
        </gradientFill>
      </fill>
      <border>
        <bottom style="hair">
          <color auto="1"/>
        </bottom>
      </border>
    </dxf>
    <dxf>
      <fill>
        <gradientFill>
          <stop position="0">
            <color theme="0"/>
          </stop>
          <stop position="1">
            <color rgb="FF66FFCC"/>
          </stop>
        </gradientFill>
      </fill>
      <border>
        <bottom style="hair">
          <color auto="1"/>
        </bottom>
      </border>
    </dxf>
    <dxf>
      <fill>
        <gradientFill>
          <stop position="0">
            <color theme="0"/>
          </stop>
          <stop position="1">
            <color rgb="FF66FFCC"/>
          </stop>
        </gradientFill>
      </fill>
      <border>
        <bottom style="hair">
          <color auto="1"/>
        </bottom>
      </border>
    </dxf>
    <dxf>
      <fill>
        <patternFill>
          <bgColor rgb="FF66FFCC"/>
        </patternFill>
      </fill>
      <border>
        <left/>
        <right style="hair">
          <color auto="1"/>
        </right>
        <bottom style="hair">
          <color auto="1"/>
        </bottom>
        <vertical/>
        <horizontal/>
      </border>
    </dxf>
    <dxf>
      <fill>
        <patternFill>
          <bgColor rgb="FF66FFCC"/>
        </patternFill>
      </fill>
      <border>
        <left/>
        <right style="hair">
          <color auto="1"/>
        </right>
        <bottom style="hair">
          <color auto="1"/>
        </bottom>
        <vertical/>
        <horizontal/>
      </border>
    </dxf>
    <dxf>
      <fill>
        <patternFill>
          <bgColor rgb="FF66FFCC"/>
        </patternFill>
      </fill>
      <border>
        <left/>
        <right style="hair">
          <color auto="1"/>
        </right>
        <bottom style="hair">
          <color auto="1"/>
        </bottom>
        <vertical/>
        <horizontal/>
      </border>
    </dxf>
    <dxf>
      <fill>
        <patternFill>
          <bgColor rgb="FF66FFCC"/>
        </patternFill>
      </fill>
      <border>
        <left/>
        <right style="hair">
          <color auto="1"/>
        </right>
        <bottom style="hair">
          <color auto="1"/>
        </bottom>
        <vertical/>
        <horizontal/>
      </border>
    </dxf>
    <dxf>
      <fill>
        <patternFill>
          <bgColor rgb="FF66FFCC"/>
        </patternFill>
      </fill>
      <border>
        <left/>
        <right style="hair">
          <color auto="1"/>
        </right>
        <bottom style="hair">
          <color auto="1"/>
        </bottom>
        <vertical/>
        <horizontal/>
      </border>
    </dxf>
    <dxf>
      <fill>
        <patternFill>
          <bgColor theme="9" tint="0.39994506668294322"/>
        </patternFill>
      </fill>
    </dxf>
    <dxf>
      <fill>
        <patternFill>
          <bgColor rgb="FFFF0000"/>
        </patternFill>
      </fill>
    </dxf>
    <dxf>
      <fill>
        <patternFill patternType="mediumGray">
          <fgColor indexed="10"/>
          <bgColor indexed="65"/>
        </patternFill>
      </fill>
    </dxf>
    <dxf>
      <fill>
        <patternFill patternType="darkUp">
          <fgColor rgb="FFFFC000"/>
        </patternFill>
      </fill>
    </dxf>
    <dxf>
      <fill>
        <patternFill patternType="mediumGray">
          <fgColor indexed="10"/>
          <bgColor indexed="65"/>
        </patternFill>
      </fill>
    </dxf>
    <dxf>
      <fill>
        <patternFill patternType="darkUp">
          <fgColor rgb="FFFFC000"/>
        </patternFill>
      </fill>
    </dxf>
    <dxf>
      <fill>
        <patternFill>
          <bgColor rgb="FFFF0000"/>
        </patternFill>
      </fill>
    </dxf>
    <dxf>
      <fill>
        <patternFill>
          <bgColor rgb="FFFF8181"/>
        </patternFill>
      </fill>
    </dxf>
    <dxf>
      <font>
        <color theme="1"/>
      </font>
      <fill>
        <patternFill patternType="solid">
          <fgColor rgb="FFFFFFFF"/>
          <bgColor rgb="FFFF8181"/>
        </patternFill>
      </fill>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ill>
        <patternFill patternType="lightGray">
          <fgColor theme="0"/>
          <bgColor rgb="FFFFC000"/>
        </patternFill>
      </fill>
      <border>
        <left style="thin">
          <color auto="1"/>
        </left>
        <right style="thin">
          <color auto="1"/>
        </right>
        <top style="thin">
          <color auto="1"/>
        </top>
        <bottom style="thin">
          <color auto="1"/>
        </bottom>
      </border>
    </dxf>
    <dxf>
      <font>
        <name val="Cambria"/>
        <scheme val="none"/>
      </font>
      <fill>
        <patternFill patternType="gray0625"/>
      </fill>
      <border>
        <left style="thin">
          <color indexed="64"/>
        </left>
        <right style="thin">
          <color indexed="64"/>
        </right>
        <top style="thin">
          <color indexed="64"/>
        </top>
        <bottom style="thin">
          <color indexed="64"/>
        </bottom>
      </border>
    </dxf>
    <dxf>
      <fill>
        <patternFill patternType="mediumGray">
          <fgColor indexed="10"/>
          <bgColor indexed="65"/>
        </patternFill>
      </fill>
    </dxf>
    <dxf>
      <fill>
        <patternFill patternType="darkUp">
          <fgColor rgb="FFFFC000"/>
        </patternFill>
      </fill>
    </dxf>
    <dxf>
      <fill>
        <patternFill patternType="solid">
          <fgColor indexed="64"/>
          <bgColor indexed="26"/>
        </patternFill>
      </fill>
    </dxf>
    <dxf>
      <font>
        <name val="Cambria"/>
        <scheme val="none"/>
      </font>
      <fill>
        <patternFill patternType="gray0625"/>
      </fill>
      <border>
        <left style="thin">
          <color indexed="64"/>
        </left>
        <right style="thin">
          <color indexed="64"/>
        </right>
        <top style="thin">
          <color indexed="64"/>
        </top>
        <bottom style="thin">
          <color indexed="64"/>
        </bottom>
      </border>
    </dxf>
    <dxf>
      <fill>
        <patternFill patternType="mediumGray">
          <fgColor indexed="10"/>
          <bgColor indexed="65"/>
        </patternFill>
      </fill>
    </dxf>
    <dxf>
      <fill>
        <patternFill patternType="darkUp">
          <fgColor rgb="FFFFC000"/>
        </patternFill>
      </fill>
    </dxf>
    <dxf>
      <fill>
        <patternFill patternType="solid">
          <fgColor indexed="64"/>
          <bgColor indexed="26"/>
        </patternFill>
      </fill>
    </dxf>
    <dxf>
      <font>
        <name val="Cambria"/>
        <scheme val="none"/>
      </font>
      <fill>
        <patternFill patternType="gray0625"/>
      </fill>
      <border>
        <left style="thin">
          <color indexed="64"/>
        </left>
        <right style="thin">
          <color indexed="64"/>
        </right>
        <top style="thin">
          <color indexed="64"/>
        </top>
        <bottom style="thin">
          <color indexed="64"/>
        </bottom>
      </border>
    </dxf>
    <dxf>
      <fill>
        <patternFill patternType="mediumGray">
          <fgColor indexed="10"/>
          <bgColor indexed="65"/>
        </patternFill>
      </fill>
    </dxf>
    <dxf>
      <fill>
        <patternFill patternType="darkUp">
          <fgColor rgb="FFFFC000"/>
        </patternFill>
      </fill>
    </dxf>
    <dxf>
      <fill>
        <patternFill patternType="solid">
          <fgColor indexed="64"/>
          <bgColor indexed="26"/>
        </patternFill>
      </fill>
    </dxf>
    <dxf>
      <fill>
        <patternFill patternType="mediumGray">
          <fgColor indexed="10"/>
          <bgColor indexed="65"/>
        </patternFill>
      </fill>
    </dxf>
    <dxf>
      <fill>
        <patternFill patternType="darkUp">
          <fgColor rgb="FFFFC000"/>
        </patternFill>
      </fill>
    </dxf>
    <dxf>
      <fill>
        <patternFill patternType="solid">
          <fgColor indexed="64"/>
          <bgColor indexed="26"/>
        </patternFill>
      </fill>
    </dxf>
    <dxf>
      <fill>
        <patternFill patternType="mediumGray">
          <fgColor indexed="10"/>
          <bgColor indexed="65"/>
        </patternFill>
      </fill>
    </dxf>
    <dxf>
      <fill>
        <patternFill patternType="darkUp">
          <fgColor rgb="FFFFC000"/>
        </patternFill>
      </fill>
    </dxf>
    <dxf>
      <fill>
        <patternFill patternType="solid">
          <fgColor indexed="64"/>
          <bgColor indexed="26"/>
        </patternFill>
      </fill>
    </dxf>
    <dxf>
      <fill>
        <patternFill patternType="mediumGray">
          <fgColor indexed="10"/>
          <bgColor indexed="65"/>
        </patternFill>
      </fill>
    </dxf>
    <dxf>
      <fill>
        <patternFill patternType="darkUp">
          <fgColor rgb="FFFFC000"/>
        </patternFill>
      </fill>
    </dxf>
    <dxf>
      <fill>
        <patternFill patternType="solid">
          <fgColor indexed="64"/>
          <bgColor indexed="26"/>
        </patternFill>
      </fill>
    </dxf>
    <dxf>
      <fill>
        <patternFill patternType="mediumGray">
          <fgColor indexed="10"/>
          <bgColor indexed="65"/>
        </patternFill>
      </fill>
    </dxf>
    <dxf>
      <fill>
        <patternFill patternType="darkUp">
          <fgColor rgb="FFFFC000"/>
        </patternFill>
      </fill>
    </dxf>
    <dxf>
      <fill>
        <patternFill patternType="solid">
          <fgColor indexed="64"/>
          <bgColor indexed="26"/>
        </patternFill>
      </fill>
    </dxf>
    <dxf>
      <font>
        <name val="Cambria"/>
        <scheme val="none"/>
      </font>
      <fill>
        <patternFill patternType="gray0625"/>
      </fill>
      <border>
        <left style="thin">
          <color indexed="64"/>
        </left>
        <right style="thin">
          <color indexed="64"/>
        </right>
        <top style="thin">
          <color indexed="64"/>
        </top>
        <bottom style="thin">
          <color indexed="64"/>
        </bottom>
      </border>
    </dxf>
    <dxf>
      <fill>
        <patternFill patternType="mediumGray">
          <fgColor indexed="10"/>
          <bgColor indexed="65"/>
        </patternFill>
      </fill>
    </dxf>
    <dxf>
      <fill>
        <patternFill patternType="darkUp">
          <fgColor rgb="FFFFC000"/>
        </patternFill>
      </fill>
    </dxf>
    <dxf>
      <fill>
        <patternFill patternType="mediumGray">
          <fgColor indexed="10"/>
          <bgColor indexed="65"/>
        </patternFill>
      </fill>
    </dxf>
    <dxf>
      <fill>
        <patternFill patternType="darkUp">
          <fgColor rgb="FFFFC000"/>
        </patternFill>
      </fill>
    </dxf>
    <dxf>
      <fill>
        <patternFill patternType="mediumGray">
          <fgColor indexed="10"/>
          <bgColor indexed="65"/>
        </patternFill>
      </fill>
    </dxf>
    <dxf>
      <fill>
        <patternFill patternType="darkUp">
          <fgColor rgb="FFFFC000"/>
        </patternFill>
      </fill>
    </dxf>
    <dxf>
      <fill>
        <patternFill patternType="mediumGray">
          <fgColor indexed="10"/>
          <bgColor indexed="65"/>
        </patternFill>
      </fill>
    </dxf>
    <dxf>
      <fill>
        <patternFill patternType="darkUp">
          <fgColor rgb="FFFFC000"/>
        </patternFill>
      </fill>
    </dxf>
    <dxf>
      <fill>
        <patternFill patternType="mediumGray">
          <fgColor indexed="10"/>
          <bgColor indexed="65"/>
        </patternFill>
      </fill>
    </dxf>
    <dxf>
      <fill>
        <patternFill patternType="darkUp">
          <fgColor rgb="FFFFC000"/>
        </patternFill>
      </fill>
    </dxf>
    <dxf>
      <fill>
        <patternFill patternType="solid">
          <fgColor indexed="64"/>
          <bgColor indexed="26"/>
        </patternFill>
      </fill>
    </dxf>
    <dxf>
      <font>
        <name val="Cambria"/>
        <scheme val="none"/>
      </font>
      <fill>
        <patternFill patternType="gray0625"/>
      </fill>
      <border>
        <left style="thin">
          <color indexed="64"/>
        </left>
        <right style="thin">
          <color indexed="64"/>
        </right>
        <top style="thin">
          <color indexed="64"/>
        </top>
        <bottom style="thin">
          <color indexed="64"/>
        </bottom>
      </border>
    </dxf>
    <dxf>
      <fill>
        <patternFill patternType="mediumGray">
          <fgColor indexed="10"/>
          <bgColor indexed="65"/>
        </patternFill>
      </fill>
    </dxf>
    <dxf>
      <fill>
        <patternFill patternType="darkUp">
          <fgColor rgb="FFFFC000"/>
        </patternFill>
      </fill>
    </dxf>
    <dxf>
      <fill>
        <patternFill patternType="solid">
          <fgColor indexed="64"/>
          <bgColor indexed="26"/>
        </patternFill>
      </fill>
    </dxf>
    <dxf>
      <fill>
        <patternFill>
          <bgColor indexed="26"/>
        </patternFill>
      </fill>
    </dxf>
    <dxf>
      <fill>
        <patternFill>
          <bgColor indexed="10"/>
        </patternFill>
      </fill>
    </dxf>
    <dxf>
      <fill>
        <patternFill>
          <bgColor rgb="FFCCFFFF"/>
        </patternFill>
      </fill>
      <border>
        <left style="thin">
          <color indexed="64"/>
        </left>
        <right style="thin">
          <color indexed="64"/>
        </right>
        <top style="thin">
          <color indexed="64"/>
        </top>
        <bottom style="thin">
          <color indexed="64"/>
        </bottom>
      </border>
    </dxf>
    <dxf>
      <fill>
        <patternFill>
          <bgColor rgb="FFCCFFFF"/>
        </patternFill>
      </fill>
      <border>
        <left style="thin">
          <color indexed="64"/>
        </left>
        <right style="thin">
          <color indexed="64"/>
        </right>
        <top style="thin">
          <color indexed="64"/>
        </top>
        <bottom style="thin">
          <color indexed="64"/>
        </bottom>
      </border>
    </dxf>
    <dxf>
      <fill>
        <patternFill>
          <bgColor rgb="FF1AFFFF"/>
        </patternFill>
      </fill>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fill>
        <patternFill>
          <bgColor rgb="FFFFFF00"/>
        </patternFill>
      </fill>
    </dxf>
    <dxf>
      <fill>
        <patternFill>
          <bgColor rgb="FFFF7C8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color theme="0" tint="-0.24994659260841701"/>
      </font>
    </dxf>
    <dxf>
      <font>
        <color theme="5" tint="0.39994506668294322"/>
      </font>
    </dxf>
    <dxf>
      <border>
        <left style="hair">
          <color auto="1"/>
        </left>
        <right style="hair">
          <color auto="1"/>
        </right>
        <top style="hair">
          <color auto="1"/>
        </top>
        <bottom style="hair">
          <color auto="1"/>
        </bottom>
        <vertical/>
        <horizontal/>
      </border>
    </dxf>
    <dxf>
      <border>
        <left style="hair">
          <color auto="1"/>
        </left>
        <right style="hair">
          <color auto="1"/>
        </right>
        <top/>
        <bottom style="hair">
          <color auto="1"/>
        </bottom>
        <vertical/>
        <horizontal/>
      </border>
    </dxf>
    <dxf>
      <fill>
        <patternFill>
          <bgColor theme="5" tint="0.59996337778862885"/>
        </patternFill>
      </fill>
      <border>
        <left style="hair">
          <color indexed="64"/>
        </left>
        <right style="hair">
          <color indexed="64"/>
        </right>
        <top style="hair">
          <color indexed="64"/>
        </top>
        <bottom style="hair">
          <color indexed="64"/>
        </bottom>
      </border>
    </dxf>
    <dxf>
      <fill>
        <patternFill>
          <bgColor theme="5" tint="0.59996337778862885"/>
        </patternFill>
      </fill>
      <border>
        <left style="hair">
          <color indexed="64"/>
        </left>
        <right style="hair">
          <color indexed="64"/>
        </right>
        <top style="hair">
          <color indexed="64"/>
        </top>
        <bottom style="hair">
          <color indexed="64"/>
        </bottom>
      </border>
    </dxf>
    <dxf>
      <fill>
        <patternFill>
          <bgColor rgb="FF66FFCC"/>
        </patternFill>
      </fill>
    </dxf>
    <dxf>
      <fill>
        <patternFill>
          <bgColor theme="5" tint="0.59996337778862885"/>
        </patternFill>
      </fill>
      <border>
        <left style="hair">
          <color indexed="64"/>
        </left>
        <right style="hair">
          <color indexed="64"/>
        </right>
        <top style="hair">
          <color indexed="64"/>
        </top>
        <bottom style="hair">
          <color indexed="64"/>
        </bottom>
      </border>
    </dxf>
    <dxf>
      <fill>
        <patternFill>
          <bgColor rgb="FF66FFCC"/>
        </patternFill>
      </fill>
      <border>
        <left style="hair">
          <color auto="1"/>
        </left>
        <right style="hair">
          <color auto="1"/>
        </right>
        <top style="hair">
          <color auto="1"/>
        </top>
        <bottom style="hair">
          <color auto="1"/>
        </bottom>
        <vertical/>
        <horizontal/>
      </border>
    </dxf>
    <dxf>
      <fill>
        <patternFill>
          <bgColor theme="5" tint="0.59996337778862885"/>
        </patternFill>
      </fill>
      <border>
        <left style="hair">
          <color indexed="64"/>
        </left>
        <right style="hair">
          <color indexed="64"/>
        </right>
        <top style="hair">
          <color indexed="64"/>
        </top>
        <bottom style="hair">
          <color indexed="64"/>
        </bottom>
      </border>
    </dxf>
    <dxf>
      <fill>
        <patternFill>
          <bgColor rgb="FF66FFCC"/>
        </patternFill>
      </fill>
      <border>
        <left style="hair">
          <color auto="1"/>
        </left>
        <right style="hair">
          <color auto="1"/>
        </right>
        <top style="hair">
          <color auto="1"/>
        </top>
        <bottom style="hair">
          <color auto="1"/>
        </bottom>
      </border>
    </dxf>
    <dxf>
      <border>
        <left style="dashed">
          <color auto="1"/>
        </left>
        <right style="dashed">
          <color auto="1"/>
        </right>
        <top style="dashed">
          <color auto="1"/>
        </top>
        <bottom style="dashed">
          <color auto="1"/>
        </bottom>
        <vertical/>
        <horizontal/>
      </border>
    </dxf>
    <dxf>
      <border>
        <left style="hair">
          <color auto="1"/>
        </left>
        <right style="hair">
          <color auto="1"/>
        </right>
        <top style="hair">
          <color auto="1"/>
        </top>
        <bottom/>
        <vertical/>
        <horizontal/>
      </border>
    </dxf>
    <dxf>
      <fill>
        <patternFill>
          <bgColor theme="5" tint="0.59996337778862885"/>
        </patternFill>
      </fill>
      <border>
        <left style="hair">
          <color indexed="64"/>
        </left>
        <right style="hair">
          <color indexed="64"/>
        </right>
        <top style="hair">
          <color indexed="64"/>
        </top>
        <bottom style="hair">
          <color indexed="64"/>
        </bottom>
      </border>
    </dxf>
    <dxf>
      <fill>
        <patternFill>
          <bgColor rgb="FF66FFCC"/>
        </patternFill>
      </fill>
      <border>
        <left style="hair">
          <color auto="1"/>
        </left>
        <right style="hair">
          <color auto="1"/>
        </right>
        <top style="hair">
          <color auto="1"/>
        </top>
        <bottom style="hair">
          <color auto="1"/>
        </bottom>
        <vertical/>
        <horizontal/>
      </border>
    </dxf>
    <dxf>
      <fill>
        <patternFill patternType="none">
          <bgColor indexed="65"/>
        </patternFill>
      </fill>
    </dxf>
    <dxf>
      <fill>
        <patternFill>
          <bgColor theme="9" tint="0.79998168889431442"/>
        </patternFill>
      </fill>
      <border>
        <left style="thin">
          <color auto="1"/>
        </left>
        <right style="thin">
          <color auto="1"/>
        </right>
        <top style="thin">
          <color auto="1"/>
        </top>
        <bottom style="thin">
          <color auto="1"/>
        </bottom>
        <vertical/>
        <horizontal/>
      </border>
    </dxf>
    <dxf>
      <border>
        <right style="hair">
          <color auto="1"/>
        </right>
        <vertical/>
        <horizontal/>
      </border>
    </dxf>
    <dxf>
      <border>
        <right style="thin">
          <color auto="1"/>
        </right>
        <top style="thin">
          <color auto="1"/>
        </top>
        <vertical/>
        <horizontal/>
      </border>
    </dxf>
    <dxf>
      <border>
        <left style="thin">
          <color auto="1"/>
        </left>
        <top style="thin">
          <color auto="1"/>
        </top>
        <vertical/>
        <horizontal/>
      </border>
    </dxf>
    <dxf>
      <border>
        <right/>
        <bottom/>
        <vertical/>
        <horizontal/>
      </border>
    </dxf>
    <dxf>
      <font>
        <color auto="1"/>
      </font>
      <fill>
        <patternFill>
          <bgColor rgb="FF00FFCC"/>
        </patternFill>
      </fill>
    </dxf>
    <dxf>
      <fill>
        <patternFill>
          <bgColor rgb="FF00FFCC"/>
        </patternFill>
      </fill>
    </dxf>
    <dxf>
      <border>
        <left style="thin">
          <color auto="1"/>
        </left>
        <right style="thin">
          <color auto="1"/>
        </right>
        <top style="thin">
          <color auto="1"/>
        </top>
        <bottom style="thin">
          <color auto="1"/>
        </bottom>
        <vertical/>
        <horizontal/>
      </border>
    </dxf>
    <dxf>
      <fill>
        <patternFill>
          <bgColor rgb="FFFFFF00"/>
        </patternFill>
      </fill>
    </dxf>
  </dxfs>
  <tableStyles count="0" defaultTableStyle="TableStyleMedium2" defaultPivotStyle="PivotStyleLight16"/>
  <colors>
    <mruColors>
      <color rgb="FFE08CD4"/>
      <color rgb="FFFF99FF"/>
      <color rgb="FFDB91B6"/>
      <color rgb="FFCCFAC6"/>
      <color rgb="FF66FFCC"/>
      <color rgb="FFFFFF99"/>
      <color rgb="FF00FFCC"/>
      <color rgb="FFBF72FE"/>
      <color rgb="FFDEB8FE"/>
      <color rgb="FFD19A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13609</xdr:colOff>
      <xdr:row>0</xdr:row>
      <xdr:rowOff>13608</xdr:rowOff>
    </xdr:from>
    <xdr:to>
      <xdr:col>13</xdr:col>
      <xdr:colOff>95870</xdr:colOff>
      <xdr:row>84</xdr:row>
      <xdr:rowOff>30595</xdr:rowOff>
    </xdr:to>
    <xdr:sp macro="" textlink="">
      <xdr:nvSpPr>
        <xdr:cNvPr id="4" name="Textfeld 3"/>
        <xdr:cNvSpPr txBox="1"/>
      </xdr:nvSpPr>
      <xdr:spPr>
        <a:xfrm>
          <a:off x="13609" y="13608"/>
          <a:ext cx="8940511" cy="165360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AT" sz="2000" b="1">
            <a:solidFill>
              <a:schemeClr val="dk1"/>
            </a:solidFill>
            <a:effectLst/>
            <a:latin typeface="+mn-lt"/>
            <a:ea typeface="+mn-ea"/>
            <a:cs typeface="+mn-cs"/>
          </a:endParaRPr>
        </a:p>
        <a:p>
          <a:r>
            <a:rPr lang="de-AT" sz="2000" b="1">
              <a:solidFill>
                <a:schemeClr val="dk1"/>
              </a:solidFill>
              <a:effectLst/>
              <a:latin typeface="+mn-lt"/>
              <a:ea typeface="+mn-ea"/>
              <a:cs typeface="+mn-cs"/>
            </a:rPr>
            <a:t>Informationen und Begriffsbestimmungen</a:t>
          </a:r>
        </a:p>
        <a:p>
          <a:r>
            <a:rPr lang="de-AT" sz="1400">
              <a:solidFill>
                <a:schemeClr val="dk1"/>
              </a:solidFill>
              <a:effectLst/>
              <a:latin typeface="+mn-lt"/>
              <a:ea typeface="+mn-ea"/>
              <a:cs typeface="+mn-cs"/>
            </a:rPr>
            <a:t> </a:t>
          </a:r>
        </a:p>
        <a:p>
          <a:r>
            <a:rPr lang="de-AT" sz="1400">
              <a:solidFill>
                <a:schemeClr val="dk1"/>
              </a:solidFill>
              <a:effectLst/>
              <a:latin typeface="+mn-lt"/>
              <a:ea typeface="+mn-ea"/>
              <a:cs typeface="+mn-cs"/>
            </a:rPr>
            <a:t>Hier in diesem Tabellenblatt sind die maßgeblichen Kriterien und Faktoren zusammengefasst.</a:t>
          </a:r>
          <a:br>
            <a:rPr lang="de-AT" sz="1400">
              <a:solidFill>
                <a:schemeClr val="dk1"/>
              </a:solidFill>
              <a:effectLst/>
              <a:latin typeface="+mn-lt"/>
              <a:ea typeface="+mn-ea"/>
              <a:cs typeface="+mn-cs"/>
            </a:rPr>
          </a:br>
          <a:r>
            <a:rPr lang="de-AT" sz="1400">
              <a:solidFill>
                <a:schemeClr val="dk1"/>
              </a:solidFill>
              <a:effectLst/>
              <a:latin typeface="+mn-lt"/>
              <a:ea typeface="+mn-ea"/>
              <a:cs typeface="+mn-cs"/>
            </a:rPr>
            <a:t>Das nächstfolgende Tabellenblatt dieser Mappe ist für die konkreten Berechnungen vorgesehen, </a:t>
          </a:r>
          <a:br>
            <a:rPr lang="de-AT" sz="1400">
              <a:solidFill>
                <a:schemeClr val="dk1"/>
              </a:solidFill>
              <a:effectLst/>
              <a:latin typeface="+mn-lt"/>
              <a:ea typeface="+mn-ea"/>
              <a:cs typeface="+mn-cs"/>
            </a:rPr>
          </a:br>
          <a:r>
            <a:rPr lang="de-AT" sz="1400">
              <a:solidFill>
                <a:schemeClr val="dk1"/>
              </a:solidFill>
              <a:effectLst/>
              <a:latin typeface="+mn-lt"/>
              <a:ea typeface="+mn-ea"/>
              <a:cs typeface="+mn-cs"/>
            </a:rPr>
            <a:t>wobei gegebenenfalls ergänzende Einträge in den weiteren Blättern &lt;Assistenz&gt; und &lt;GTS&gt; vorzunehmen sind. </a:t>
          </a:r>
        </a:p>
        <a:p>
          <a:r>
            <a:rPr lang="de-AT" sz="1400">
              <a:solidFill>
                <a:schemeClr val="dk1"/>
              </a:solidFill>
              <a:effectLst/>
              <a:latin typeface="+mn-lt"/>
              <a:ea typeface="+mn-ea"/>
              <a:cs typeface="+mn-cs"/>
            </a:rPr>
            <a:t> </a:t>
          </a:r>
        </a:p>
        <a:p>
          <a:r>
            <a:rPr lang="de-AT" sz="1400" b="1">
              <a:solidFill>
                <a:schemeClr val="dk1"/>
              </a:solidFill>
              <a:effectLst/>
              <a:latin typeface="+mn-lt"/>
              <a:ea typeface="+mn-ea"/>
              <a:cs typeface="+mn-cs"/>
            </a:rPr>
            <a:t>Kopfquote:</a:t>
          </a:r>
        </a:p>
        <a:p>
          <a:r>
            <a:rPr lang="de-AT" sz="1400">
              <a:solidFill>
                <a:schemeClr val="dk1"/>
              </a:solidFill>
              <a:effectLst/>
              <a:latin typeface="+mn-lt"/>
              <a:ea typeface="+mn-ea"/>
              <a:cs typeface="+mn-cs"/>
            </a:rPr>
            <a:t>Für die Berechnung der Stundenkontingente wurde eine Pro-Kopfquote eingeführt. </a:t>
          </a:r>
        </a:p>
        <a:p>
          <a:r>
            <a:rPr lang="de-AT" sz="1400">
              <a:solidFill>
                <a:schemeClr val="dk1"/>
              </a:solidFill>
              <a:effectLst/>
              <a:latin typeface="+mn-lt"/>
              <a:ea typeface="+mn-ea"/>
              <a:cs typeface="+mn-cs"/>
            </a:rPr>
            <a:t> </a:t>
          </a:r>
        </a:p>
        <a:p>
          <a:r>
            <a:rPr lang="de-AT" sz="1400" b="1">
              <a:solidFill>
                <a:schemeClr val="dk1"/>
              </a:solidFill>
              <a:effectLst/>
              <a:latin typeface="+mn-lt"/>
              <a:ea typeface="+mn-ea"/>
              <a:cs typeface="+mn-cs"/>
            </a:rPr>
            <a:t>Klassenzahl: </a:t>
          </a:r>
        </a:p>
        <a:p>
          <a:r>
            <a:rPr lang="de-AT" sz="1400">
              <a:solidFill>
                <a:schemeClr val="dk1"/>
              </a:solidFill>
              <a:effectLst/>
              <a:latin typeface="+mn-lt"/>
              <a:ea typeface="+mn-ea"/>
              <a:cs typeface="+mn-cs"/>
            </a:rPr>
            <a:t>Die Anzahl der Klassen ist nicht mehr unmittelbarer Auslöser für die Zuweisung von Kontingenten an die Schule und spielt (nach Einführung der Stundenressourcen über eine Kopfquote) nur mehr in Spezialfällen eine Rolle. </a:t>
          </a:r>
        </a:p>
        <a:p>
          <a:r>
            <a:rPr lang="de-AT" sz="1400">
              <a:solidFill>
                <a:schemeClr val="dk1"/>
              </a:solidFill>
              <a:effectLst/>
              <a:latin typeface="+mn-lt"/>
              <a:ea typeface="+mn-ea"/>
              <a:cs typeface="+mn-cs"/>
            </a:rPr>
            <a:t> </a:t>
          </a:r>
        </a:p>
        <a:p>
          <a:r>
            <a:rPr lang="de-AT" sz="1400" b="1">
              <a:solidFill>
                <a:schemeClr val="dk1"/>
              </a:solidFill>
              <a:effectLst/>
              <a:latin typeface="+mn-lt"/>
              <a:ea typeface="+mn-ea"/>
              <a:cs typeface="+mn-cs"/>
            </a:rPr>
            <a:t>Klassenvorstandschaft: </a:t>
          </a:r>
        </a:p>
        <a:p>
          <a:r>
            <a:rPr lang="de-AT" sz="1400">
              <a:solidFill>
                <a:schemeClr val="dk1"/>
              </a:solidFill>
              <a:effectLst/>
              <a:latin typeface="+mn-lt"/>
              <a:ea typeface="+mn-ea"/>
              <a:cs typeface="+mn-cs"/>
            </a:rPr>
            <a:t>Für jede gesondert eingerichtete Klasse besteht Anspruch auf Vergütung der Klassenvorstandschaft, also auch wenn am Standort autonom zusätzliche Klassen gebildet werden. An Schulen, an denen der Unterricht durch Fachlehrer erteilt wird, hat der Schulleiter für jede Klasse </a:t>
          </a:r>
          <a:r>
            <a:rPr lang="de-AT" sz="1400" b="1" u="sng">
              <a:solidFill>
                <a:schemeClr val="dk1"/>
              </a:solidFill>
              <a:effectLst/>
              <a:latin typeface="+mn-lt"/>
              <a:ea typeface="+mn-ea"/>
              <a:cs typeface="+mn-cs"/>
            </a:rPr>
            <a:t>eine</a:t>
          </a:r>
          <a:r>
            <a:rPr lang="de-AT" sz="1400">
              <a:solidFill>
                <a:schemeClr val="dk1"/>
              </a:solidFill>
              <a:effectLst/>
              <a:latin typeface="+mn-lt"/>
              <a:ea typeface="+mn-ea"/>
              <a:cs typeface="+mn-cs"/>
            </a:rPr>
            <a:t> Lehrperson (ausgenommen Lehrbeauftragte) dieser Klasse als Klassenvorstand zu bestellen.</a:t>
          </a:r>
        </a:p>
        <a:p>
          <a:r>
            <a:rPr lang="de-AT" sz="1400">
              <a:solidFill>
                <a:schemeClr val="dk1"/>
              </a:solidFill>
              <a:effectLst/>
              <a:latin typeface="+mn-lt"/>
              <a:ea typeface="+mn-ea"/>
              <a:cs typeface="+mn-cs"/>
            </a:rPr>
            <a:t>An Schulen mit Klassenlehrersystem kommen die Aufgaben des Klassenvorstandes dem Klassenlehrer zu.</a:t>
          </a:r>
        </a:p>
        <a:p>
          <a:endParaRPr lang="de-AT" sz="1400">
            <a:solidFill>
              <a:schemeClr val="dk1"/>
            </a:solidFill>
            <a:effectLst/>
            <a:latin typeface="+mn-lt"/>
            <a:ea typeface="+mn-ea"/>
            <a:cs typeface="+mn-cs"/>
          </a:endParaRPr>
        </a:p>
        <a:p>
          <a:r>
            <a:rPr lang="de-AT" sz="1400">
              <a:solidFill>
                <a:schemeClr val="dk1"/>
              </a:solidFill>
              <a:effectLst/>
              <a:latin typeface="+mn-lt"/>
              <a:ea typeface="+mn-ea"/>
              <a:cs typeface="+mn-cs"/>
            </a:rPr>
            <a:t>Eine „Deutschförderklasse“ ist zwar als Klasse bezeichnet, jedoch nicht organisatorisch eigenständig geführt. Somit kann für dieses Förderprogramm keine KV-Vergütung bezahlt werden.</a:t>
          </a:r>
        </a:p>
        <a:p>
          <a:r>
            <a:rPr lang="de-AT" sz="1400">
              <a:solidFill>
                <a:schemeClr val="dk1"/>
              </a:solidFill>
              <a:effectLst/>
              <a:latin typeface="+mn-lt"/>
              <a:ea typeface="+mn-ea"/>
              <a:cs typeface="+mn-cs"/>
            </a:rPr>
            <a:t> </a:t>
          </a:r>
        </a:p>
        <a:p>
          <a:r>
            <a:rPr lang="de-AT" sz="1400" b="1">
              <a:solidFill>
                <a:schemeClr val="dk1"/>
              </a:solidFill>
              <a:effectLst/>
              <a:latin typeface="+mn-lt"/>
              <a:ea typeface="+mn-ea"/>
              <a:cs typeface="+mn-cs"/>
            </a:rPr>
            <a:t>Was ist organisatorisch als „Klasse“ zu verstehen? </a:t>
          </a:r>
        </a:p>
        <a:p>
          <a:r>
            <a:rPr lang="de-AT" sz="1400">
              <a:solidFill>
                <a:schemeClr val="dk1"/>
              </a:solidFill>
              <a:effectLst/>
              <a:latin typeface="+mn-lt"/>
              <a:ea typeface="+mn-ea"/>
              <a:cs typeface="+mn-cs"/>
            </a:rPr>
            <a:t>Alle Pflichtgegenstände werden grundsätzlich im Klassenverband unterrichtet, eine Zusammenlegung bzw ein gemeinsames Führen mit SuS aus verschiedenen Klassen ist nur in Ausnahmefällen unter Vorlage eines pädagogischen Konzeptes an das zuständige Schulpartnerschaftsgremium und dessen Beschluss acht Wochen vor Ende des vorangehenden Unterrichtsjahres (§ 8a SchOG) vorgesehen. Ausgenommen davon sind die alternativen Pflichtgegenstände, die gesondert zusammengesetzten Unterrichtsgruppen zur gezielten Leistungsförderung zB in Hauptfächern an der MS, sowie der Religionsunterricht (wegen der Möglichkeit/Notwendigkeit zur Bildung von klassenübergreifenden Unterrichtsgruppen).</a:t>
          </a:r>
        </a:p>
        <a:p>
          <a:r>
            <a:rPr lang="de-AT" sz="1400">
              <a:solidFill>
                <a:schemeClr val="dk1"/>
              </a:solidFill>
              <a:effectLst/>
              <a:latin typeface="+mn-lt"/>
              <a:ea typeface="+mn-ea"/>
              <a:cs typeface="+mn-cs"/>
            </a:rPr>
            <a:t> </a:t>
          </a:r>
        </a:p>
        <a:p>
          <a:r>
            <a:rPr lang="de-AT" sz="1400" b="1">
              <a:solidFill>
                <a:schemeClr val="dk1"/>
              </a:solidFill>
              <a:effectLst/>
              <a:latin typeface="+mn-lt"/>
              <a:ea typeface="+mn-ea"/>
              <a:cs typeface="+mn-cs"/>
            </a:rPr>
            <a:t>Im Rahmen des Gesamtkonzeptes möglich sind ..</a:t>
          </a:r>
        </a:p>
        <a:p>
          <a:r>
            <a:rPr lang="de-AT" sz="1400">
              <a:solidFill>
                <a:schemeClr val="dk1"/>
              </a:solidFill>
              <a:effectLst/>
              <a:latin typeface="+mn-lt"/>
              <a:ea typeface="+mn-ea"/>
              <a:cs typeface="+mn-cs"/>
            </a:rPr>
            <a:t>die Teilung einer Klasse für einzelne Gegenstände in mehrere Unterrichtsgruppen, </a:t>
          </a:r>
          <a:br>
            <a:rPr lang="de-AT" sz="1400">
              <a:solidFill>
                <a:schemeClr val="dk1"/>
              </a:solidFill>
              <a:effectLst/>
              <a:latin typeface="+mn-lt"/>
              <a:ea typeface="+mn-ea"/>
              <a:cs typeface="+mn-cs"/>
            </a:rPr>
          </a:br>
          <a:r>
            <a:rPr lang="de-AT" sz="1400">
              <a:solidFill>
                <a:schemeClr val="dk1"/>
              </a:solidFill>
              <a:effectLst/>
              <a:latin typeface="+mn-lt"/>
              <a:ea typeface="+mn-ea"/>
              <a:cs typeface="+mn-cs"/>
            </a:rPr>
            <a:t>die Einrichtung von Freigegenständen und Unverbindlichen Übungen sowie Förderunterricht, </a:t>
          </a:r>
        </a:p>
        <a:p>
          <a:r>
            <a:rPr lang="de-AT" sz="1400">
              <a:solidFill>
                <a:schemeClr val="dk1"/>
              </a:solidFill>
              <a:effectLst/>
              <a:latin typeface="+mn-lt"/>
              <a:ea typeface="+mn-ea"/>
              <a:cs typeface="+mn-cs"/>
            </a:rPr>
            <a:t>die Förderung im Klassenverband durch eine Zusatzlehrperson im Team-Teaching. </a:t>
          </a:r>
        </a:p>
        <a:p>
          <a:r>
            <a:rPr lang="de-AT" sz="1400">
              <a:solidFill>
                <a:schemeClr val="dk1"/>
              </a:solidFill>
              <a:effectLst/>
              <a:latin typeface="+mn-lt"/>
              <a:ea typeface="+mn-ea"/>
              <a:cs typeface="+mn-cs"/>
            </a:rPr>
            <a:t> </a:t>
          </a:r>
        </a:p>
        <a:p>
          <a:r>
            <a:rPr lang="de-AT" sz="1400" b="1">
              <a:solidFill>
                <a:schemeClr val="dk1"/>
              </a:solidFill>
              <a:effectLst/>
              <a:latin typeface="+mn-lt"/>
              <a:ea typeface="+mn-ea"/>
              <a:cs typeface="+mn-cs"/>
            </a:rPr>
            <a:t>Autonome Bildung von Klassen: </a:t>
          </a:r>
        </a:p>
        <a:p>
          <a:r>
            <a:rPr lang="de-AT" sz="1400">
              <a:solidFill>
                <a:schemeClr val="dk1"/>
              </a:solidFill>
              <a:effectLst/>
              <a:latin typeface="+mn-lt"/>
              <a:ea typeface="+mn-ea"/>
              <a:cs typeface="+mn-cs"/>
            </a:rPr>
            <a:t>Im Rahmen der schulautonomen Gestaltungsmöglichkeiten können am Standort Klassen in einer Zahl eingerichtet werden, die von der durch die Behörde nach Schülerzahlen und Zusammensetzung fiktiv berechneten Anzahl der Klassen abweicht. Daraus ergibt sich die Leitereinrechnung bzw Leiter-Freistellung nach Dienstrecht-Alt.</a:t>
          </a:r>
        </a:p>
        <a:p>
          <a:r>
            <a:rPr lang="de-AT" sz="1400">
              <a:solidFill>
                <a:schemeClr val="dk1"/>
              </a:solidFill>
              <a:effectLst/>
              <a:latin typeface="+mn-lt"/>
              <a:ea typeface="+mn-ea"/>
              <a:cs typeface="+mn-cs"/>
            </a:rPr>
            <a:t> </a:t>
          </a:r>
        </a:p>
        <a:p>
          <a:r>
            <a:rPr lang="de-AT" sz="1400" b="1">
              <a:solidFill>
                <a:schemeClr val="dk1"/>
              </a:solidFill>
              <a:effectLst/>
              <a:latin typeface="+mn-lt"/>
              <a:ea typeface="+mn-ea"/>
              <a:cs typeface="+mn-cs"/>
            </a:rPr>
            <a:t>Stichtag für die Ressourcen und die Schulorganisation:</a:t>
          </a:r>
        </a:p>
        <a:p>
          <a:pPr marL="0" marR="0" lvl="0" indent="0" defTabSz="914400" eaLnBrk="1" fontAlgn="auto" latinLnBrk="0" hangingPunct="1">
            <a:lnSpc>
              <a:spcPct val="100000"/>
            </a:lnSpc>
            <a:spcBef>
              <a:spcPts val="0"/>
            </a:spcBef>
            <a:spcAft>
              <a:spcPts val="0"/>
            </a:spcAft>
            <a:buClrTx/>
            <a:buSzTx/>
            <a:buFontTx/>
            <a:buNone/>
            <a:tabLst/>
            <a:defRPr/>
          </a:pPr>
          <a:r>
            <a:rPr lang="de-AT" sz="1400">
              <a:solidFill>
                <a:schemeClr val="dk1"/>
              </a:solidFill>
              <a:effectLst/>
              <a:latin typeface="+mn-lt"/>
              <a:ea typeface="+mn-ea"/>
              <a:cs typeface="+mn-cs"/>
            </a:rPr>
            <a:t>Als Stichtag für die verbindliche Berechnung der Stundenressourcen ist der 2. Montag im Unterrichtsjahr maßgeblich. Sprengelfremde SchülerInnen werden dabei ohne Einschränkungen in die Berechnung einbezogen. </a:t>
          </a:r>
          <a:br>
            <a:rPr lang="de-AT" sz="1400">
              <a:solidFill>
                <a:schemeClr val="dk1"/>
              </a:solidFill>
              <a:effectLst/>
              <a:latin typeface="+mn-lt"/>
              <a:ea typeface="+mn-ea"/>
              <a:cs typeface="+mn-cs"/>
            </a:rPr>
          </a:br>
          <a:r>
            <a:rPr lang="de-AT" sz="1400">
              <a:solidFill>
                <a:schemeClr val="dk1"/>
              </a:solidFill>
              <a:effectLst/>
              <a:latin typeface="+mn-lt"/>
              <a:ea typeface="+mn-ea"/>
              <a:cs typeface="+mn-cs"/>
            </a:rPr>
            <a:t/>
          </a:r>
          <a:br>
            <a:rPr lang="de-AT" sz="1400">
              <a:solidFill>
                <a:schemeClr val="dk1"/>
              </a:solidFill>
              <a:effectLst/>
              <a:latin typeface="+mn-lt"/>
              <a:ea typeface="+mn-ea"/>
              <a:cs typeface="+mn-cs"/>
            </a:rPr>
          </a:br>
          <a:r>
            <a:rPr lang="de-AT" sz="1400" b="1">
              <a:solidFill>
                <a:schemeClr val="dk1"/>
              </a:solidFill>
              <a:effectLst/>
              <a:latin typeface="+mn-lt"/>
              <a:ea typeface="+mn-ea"/>
              <a:cs typeface="+mn-cs"/>
            </a:rPr>
            <a:t>IT - Mobile Device Management für PDler</a:t>
          </a:r>
          <a:r>
            <a:rPr lang="de-AT" sz="1400">
              <a:solidFill>
                <a:schemeClr val="dk1"/>
              </a:solidFill>
              <a:effectLst/>
              <a:latin typeface="+mn-lt"/>
              <a:ea typeface="+mn-ea"/>
              <a:cs typeface="+mn-cs"/>
            </a:rPr>
            <a:t/>
          </a:r>
          <a:br>
            <a:rPr lang="de-AT" sz="1400">
              <a:solidFill>
                <a:schemeClr val="dk1"/>
              </a:solidFill>
              <a:effectLst/>
              <a:latin typeface="+mn-lt"/>
              <a:ea typeface="+mn-ea"/>
              <a:cs typeface="+mn-cs"/>
            </a:rPr>
          </a:br>
          <a:r>
            <a:rPr lang="de-AT" sz="1400">
              <a:solidFill>
                <a:schemeClr val="dk1"/>
              </a:solidFill>
              <a:effectLst/>
              <a:latin typeface="+mn-lt"/>
              <a:ea typeface="+mn-ea"/>
              <a:cs typeface="+mn-cs"/>
            </a:rPr>
            <a:t>An der Stammschule ist eine Einrechnung von insgesamt max. 3 Stunden für IT-Betreuung, MDM pädagogisch oder Bibliothek möglich. Wenn ausschließlich IT-Betreuung (inklusive MDM pädagogisch) übernommen wird, kann an bis zu 3 Standorten max. 3 Stunden – somit maximal gesamt 9 Stunden – eingerechnet werden.</a:t>
          </a:r>
        </a:p>
        <a:p>
          <a:endParaRPr lang="de-AT" sz="1400">
            <a:solidFill>
              <a:schemeClr val="dk1"/>
            </a:solidFill>
            <a:effectLst/>
            <a:latin typeface="+mn-lt"/>
            <a:ea typeface="+mn-ea"/>
            <a:cs typeface="+mn-cs"/>
          </a:endParaRPr>
        </a:p>
        <a:p>
          <a:endParaRPr lang="de-AT" sz="1400">
            <a:solidFill>
              <a:schemeClr val="dk1"/>
            </a:solidFill>
            <a:effectLst/>
            <a:latin typeface="+mn-lt"/>
            <a:ea typeface="+mn-ea"/>
            <a:cs typeface="+mn-cs"/>
          </a:endParaRPr>
        </a:p>
        <a:p>
          <a:r>
            <a:rPr lang="de-AT" sz="1400" b="1">
              <a:solidFill>
                <a:schemeClr val="dk1"/>
              </a:solidFill>
              <a:effectLst/>
              <a:latin typeface="+mn-lt"/>
              <a:ea typeface="+mn-ea"/>
              <a:cs typeface="+mn-cs"/>
            </a:rPr>
            <a:t>Änderungen während des Schuljahres: </a:t>
          </a:r>
        </a:p>
        <a:p>
          <a:r>
            <a:rPr lang="de-AT" sz="1400">
              <a:solidFill>
                <a:schemeClr val="dk1"/>
              </a:solidFill>
              <a:effectLst/>
              <a:latin typeface="+mn-lt"/>
              <a:ea typeface="+mn-ea"/>
              <a:cs typeface="+mn-cs"/>
            </a:rPr>
            <a:t>Der Schulwechsel eines Schülers bewirkt grundsätzlich keine Verschiebung der Stundenressourcen bzw löst keine Mitnahme von Stunden aus, mit Ausnahme bei SuS mit SPF, wo die Stunden für den Unterricht (= mindestens 2,0) und auch für die Assistenz grundsätzlich mit dem Schüler mitgehen. </a:t>
          </a:r>
        </a:p>
        <a:p>
          <a:r>
            <a:rPr lang="de-AT" sz="1400">
              <a:solidFill>
                <a:schemeClr val="dk1"/>
              </a:solidFill>
              <a:effectLst/>
              <a:latin typeface="+mn-lt"/>
              <a:ea typeface="+mn-ea"/>
              <a:cs typeface="+mn-cs"/>
            </a:rPr>
            <a:t>Bei unterrichtlicher Notwendigkeit oder bei Status ao-u kann die aufnehmende Schule beim SQM eine Prüfung der Situation beantragen. Sinkt eine DFöKL unter acht SuS, kann diese bis zum Ende des Semesters weitergeführt werden.</a:t>
          </a:r>
        </a:p>
        <a:p>
          <a:r>
            <a:rPr lang="de-AT" sz="1400">
              <a:solidFill>
                <a:schemeClr val="dk1"/>
              </a:solidFill>
              <a:effectLst/>
              <a:latin typeface="+mn-lt"/>
              <a:ea typeface="+mn-ea"/>
              <a:cs typeface="+mn-cs"/>
            </a:rPr>
            <a:t> </a:t>
          </a:r>
        </a:p>
        <a:p>
          <a:r>
            <a:rPr lang="de-AT" sz="1400">
              <a:solidFill>
                <a:schemeClr val="dk1"/>
              </a:solidFill>
              <a:effectLst/>
              <a:latin typeface="+mn-lt"/>
              <a:ea typeface="+mn-ea"/>
              <a:cs typeface="+mn-cs"/>
            </a:rPr>
            <a:t> </a:t>
          </a:r>
        </a:p>
        <a:p>
          <a:r>
            <a:rPr lang="de-AT" sz="1400">
              <a:solidFill>
                <a:schemeClr val="dk1"/>
              </a:solidFill>
              <a:effectLst/>
              <a:latin typeface="+mn-lt"/>
              <a:ea typeface="+mn-ea"/>
              <a:cs typeface="+mn-cs"/>
            </a:rPr>
            <a:t>Was im schülerkopf-bezogenen Stundenkontingent NICHT enthalten ist: </a:t>
          </a:r>
        </a:p>
        <a:p>
          <a:r>
            <a:rPr lang="de-AT" sz="1400">
              <a:solidFill>
                <a:schemeClr val="dk1"/>
              </a:solidFill>
              <a:effectLst/>
              <a:latin typeface="+mn-lt"/>
              <a:ea typeface="+mn-ea"/>
              <a:cs typeface="+mn-cs"/>
            </a:rPr>
            <a:t> </a:t>
          </a:r>
        </a:p>
        <a:p>
          <a:r>
            <a:rPr lang="de-AT" sz="1400">
              <a:solidFill>
                <a:schemeClr val="dk1"/>
              </a:solidFill>
              <a:effectLst/>
              <a:latin typeface="+mn-lt"/>
              <a:ea typeface="+mn-ea"/>
              <a:cs typeface="+mn-cs"/>
            </a:rPr>
            <a:t>Einrechnungen für Schulleitung, Bibliothek, IT usw. </a:t>
          </a:r>
        </a:p>
        <a:p>
          <a:r>
            <a:rPr lang="de-AT" sz="1400">
              <a:solidFill>
                <a:schemeClr val="dk1"/>
              </a:solidFill>
              <a:effectLst/>
              <a:latin typeface="+mn-lt"/>
              <a:ea typeface="+mn-ea"/>
              <a:cs typeface="+mn-cs"/>
            </a:rPr>
            <a:t>Diese Einrechnungen werden in den auf die Stundenkontingente für die Unterrichtserteilung folgenden Zeilen gesondert ermittelt bzw von der Schule für die anstehende Bedarfsplanung beantragt. </a:t>
          </a:r>
        </a:p>
        <a:p>
          <a:r>
            <a:rPr lang="de-AT" sz="1400">
              <a:solidFill>
                <a:schemeClr val="dk1"/>
              </a:solidFill>
              <a:effectLst/>
              <a:latin typeface="+mn-lt"/>
              <a:ea typeface="+mn-ea"/>
              <a:cs typeface="+mn-cs"/>
            </a:rPr>
            <a:t> </a:t>
          </a:r>
        </a:p>
        <a:p>
          <a:r>
            <a:rPr lang="de-AT" sz="1400">
              <a:solidFill>
                <a:schemeClr val="dk1"/>
              </a:solidFill>
              <a:effectLst/>
              <a:latin typeface="+mn-lt"/>
              <a:ea typeface="+mn-ea"/>
              <a:cs typeface="+mn-cs"/>
            </a:rPr>
            <a:t>Aus spezifischen Stundentöpfen und jedenfalls außerhalb des berechneten Schulkontingents werden gesondert Stunden zugewiesen </a:t>
          </a:r>
        </a:p>
        <a:p>
          <a:r>
            <a:rPr lang="de-AT" sz="1400">
              <a:solidFill>
                <a:schemeClr val="dk1"/>
              </a:solidFill>
              <a:effectLst/>
              <a:latin typeface="+mn-lt"/>
              <a:ea typeface="+mn-ea"/>
              <a:cs typeface="+mn-cs"/>
            </a:rPr>
            <a:t>für den Religionsunterricht (alle Bekenntnisse), für den Muttersprach-lichen Unterricht, sowie für andere Mobile Lehrpersonen.</a:t>
          </a:r>
        </a:p>
        <a:p>
          <a:r>
            <a:rPr lang="de-AT" sz="1400">
              <a:solidFill>
                <a:schemeClr val="dk1"/>
              </a:solidFill>
              <a:effectLst/>
              <a:latin typeface="+mn-lt"/>
              <a:ea typeface="+mn-ea"/>
              <a:cs typeface="+mn-cs"/>
            </a:rPr>
            <a:t/>
          </a:r>
          <a:br>
            <a:rPr lang="de-AT" sz="1400">
              <a:solidFill>
                <a:schemeClr val="dk1"/>
              </a:solidFill>
              <a:effectLst/>
              <a:latin typeface="+mn-lt"/>
              <a:ea typeface="+mn-ea"/>
              <a:cs typeface="+mn-cs"/>
            </a:rPr>
          </a:br>
          <a:r>
            <a:rPr lang="de-AT" sz="1400">
              <a:solidFill>
                <a:schemeClr val="dk1"/>
              </a:solidFill>
              <a:effectLst/>
              <a:latin typeface="+mn-lt"/>
              <a:ea typeface="+mn-ea"/>
              <a:cs typeface="+mn-cs"/>
            </a:rPr>
            <a:t>Für röm</a:t>
          </a:r>
          <a:r>
            <a:rPr lang="de-AT" sz="1400" i="1">
              <a:solidFill>
                <a:schemeClr val="dk1"/>
              </a:solidFill>
              <a:effectLst/>
              <a:latin typeface="+mn-lt"/>
              <a:ea typeface="+mn-ea"/>
              <a:cs typeface="+mn-cs"/>
            </a:rPr>
            <a:t>.-kath. Religion ist jedoch ein eigenes Tabellenblatt zur Meldung bzw Beantragung der Unterrichtsressourcen aufgenommen. </a:t>
          </a:r>
          <a:endParaRPr lang="de-AT" sz="1400">
            <a:solidFill>
              <a:schemeClr val="dk1"/>
            </a:solidFill>
            <a:effectLst/>
            <a:latin typeface="+mn-lt"/>
            <a:ea typeface="+mn-ea"/>
            <a:cs typeface="+mn-cs"/>
          </a:endParaRPr>
        </a:p>
        <a:p>
          <a:r>
            <a:rPr lang="de-AT" sz="1400">
              <a:solidFill>
                <a:schemeClr val="dk1"/>
              </a:solidFill>
              <a:effectLst/>
              <a:latin typeface="+mn-lt"/>
              <a:ea typeface="+mn-ea"/>
              <a:cs typeface="+mn-cs"/>
            </a:rPr>
            <a:t> </a:t>
          </a:r>
        </a:p>
        <a:p>
          <a:r>
            <a:rPr lang="de-AT" sz="1400">
              <a:solidFill>
                <a:schemeClr val="dk1"/>
              </a:solidFill>
              <a:effectLst/>
              <a:latin typeface="+mn-lt"/>
              <a:ea typeface="+mn-ea"/>
              <a:cs typeface="+mn-cs"/>
            </a:rPr>
            <a:t>Schulische Assistenz:  Die zur individuellen Unterstützung erforderlichen genehmigten Stunden sind über das Tabellenblatt &lt;Assistenz&gt; bekannt zu geben, und zwar im gesamten Ausmaß und in weiterer Folge, welches Personal dafür eingesetzt wird (SAF oder Bildi). Lehrpersonen, welche Assistenzstunden abgedecken, müssen zwingend einen Dienstvertrag haben welcher auf „Stütz- und BegleitlehrerIn“ lautet. Für diese Lehrpersonen sind die entsprechenden Stunden im Blatt &lt;Lehrpersonen&gt; zuzuteilen. </a:t>
          </a:r>
        </a:p>
        <a:p>
          <a:endParaRPr lang="de-AT" sz="1400"/>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2</xdr:col>
      <xdr:colOff>395132</xdr:colOff>
      <xdr:row>12</xdr:row>
      <xdr:rowOff>74543</xdr:rowOff>
    </xdr:from>
    <xdr:to>
      <xdr:col>2</xdr:col>
      <xdr:colOff>395132</xdr:colOff>
      <xdr:row>16</xdr:row>
      <xdr:rowOff>39852</xdr:rowOff>
    </xdr:to>
    <xdr:cxnSp macro="">
      <xdr:nvCxnSpPr>
        <xdr:cNvPr id="5" name="Gerade Verbindung mit Pfeil 4">
          <a:extLst>
            <a:ext uri="{FF2B5EF4-FFF2-40B4-BE49-F238E27FC236}">
              <a16:creationId xmlns:a16="http://schemas.microsoft.com/office/drawing/2014/main" id="{00000000-0008-0000-0100-000005000000}"/>
            </a:ext>
          </a:extLst>
        </xdr:cNvPr>
        <xdr:cNvCxnSpPr/>
      </xdr:nvCxnSpPr>
      <xdr:spPr>
        <a:xfrm>
          <a:off x="1239958" y="2857500"/>
          <a:ext cx="0" cy="735591"/>
        </a:xfrm>
        <a:prstGeom prst="straightConnector1">
          <a:avLst/>
        </a:prstGeom>
        <a:ln w="3175">
          <a:solidFill>
            <a:srgbClr val="00B050"/>
          </a:solidFill>
          <a:prstDash val="sysDot"/>
          <a:headEnd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28161</xdr:colOff>
      <xdr:row>84</xdr:row>
      <xdr:rowOff>16566</xdr:rowOff>
    </xdr:from>
    <xdr:to>
      <xdr:col>19</xdr:col>
      <xdr:colOff>180561</xdr:colOff>
      <xdr:row>88</xdr:row>
      <xdr:rowOff>33821</xdr:rowOff>
    </xdr:to>
    <xdr:pic>
      <xdr:nvPicPr>
        <xdr:cNvPr id="8" name="Grafik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stretch>
          <a:fillRect/>
        </a:stretch>
      </xdr:blipFill>
      <xdr:spPr>
        <a:xfrm>
          <a:off x="5834270" y="14428305"/>
          <a:ext cx="5494682" cy="828951"/>
        </a:xfrm>
        <a:prstGeom prst="rect">
          <a:avLst/>
        </a:prstGeom>
        <a:noFill/>
        <a:effectLst>
          <a:innerShdw blurRad="228600">
            <a:schemeClr val="accent4">
              <a:lumMod val="75000"/>
            </a:schemeClr>
          </a:innerShdw>
        </a:effec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4</xdr:col>
      <xdr:colOff>447675</xdr:colOff>
      <xdr:row>21</xdr:row>
      <xdr:rowOff>133350</xdr:rowOff>
    </xdr:from>
    <xdr:ext cx="4010025" cy="601980"/>
    <xdr:sp macro="" textlink="">
      <xdr:nvSpPr>
        <xdr:cNvPr id="2" name="Text Box 12">
          <a:extLst>
            <a:ext uri="{FF2B5EF4-FFF2-40B4-BE49-F238E27FC236}">
              <a16:creationId xmlns:a16="http://schemas.microsoft.com/office/drawing/2014/main" id="{00000000-0008-0000-0300-000002000000}"/>
            </a:ext>
          </a:extLst>
        </xdr:cNvPr>
        <xdr:cNvSpPr txBox="1">
          <a:spLocks noChangeArrowheads="1"/>
        </xdr:cNvSpPr>
      </xdr:nvSpPr>
      <xdr:spPr bwMode="auto">
        <a:xfrm>
          <a:off x="2247900" y="6143625"/>
          <a:ext cx="4010025" cy="601980"/>
        </a:xfrm>
        <a:prstGeom prst="rect">
          <a:avLst/>
        </a:prstGeom>
        <a:solidFill>
          <a:schemeClr val="accent4">
            <a:lumMod val="40000"/>
            <a:lumOff val="60000"/>
          </a:schemeClr>
        </a:solidFill>
        <a:ln w="635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36576" tIns="27432" rIns="36576" bIns="27432" anchor="ctr" upright="1"/>
        <a:lstStyle/>
        <a:p>
          <a:pPr algn="ctr" rtl="0">
            <a:defRPr sz="1000"/>
          </a:pPr>
          <a:r>
            <a:rPr lang="de-AT" sz="1000" b="0" i="1" u="none" strike="noStrike" baseline="0">
              <a:solidFill>
                <a:srgbClr val="000000"/>
              </a:solidFill>
              <a:latin typeface="Arial"/>
              <a:cs typeface="Arial"/>
            </a:rPr>
            <a:t>wenn mehr Zeilen benötigt werden:  mit gedrückter Maustaste </a:t>
          </a:r>
          <a:br>
            <a:rPr lang="de-AT" sz="1000" b="0" i="1" u="none" strike="noStrike" baseline="0">
              <a:solidFill>
                <a:srgbClr val="000000"/>
              </a:solidFill>
              <a:latin typeface="Arial"/>
              <a:cs typeface="Arial"/>
            </a:rPr>
          </a:br>
          <a:r>
            <a:rPr lang="de-AT" sz="1000" b="0" i="1" u="none" strike="noStrike" baseline="0">
              <a:solidFill>
                <a:srgbClr val="000000"/>
              </a:solidFill>
              <a:latin typeface="Arial"/>
              <a:cs typeface="Arial"/>
            </a:rPr>
            <a:t>links die Zeilen(nummern) 23 und 56 gemeinsam markieren, </a:t>
          </a:r>
        </a:p>
        <a:p>
          <a:pPr algn="ctr" rtl="0">
            <a:defRPr sz="1000"/>
          </a:pPr>
          <a:r>
            <a:rPr lang="de-AT" sz="1000" b="0" i="1" u="none" strike="noStrike" baseline="0">
              <a:solidFill>
                <a:srgbClr val="000000"/>
              </a:solidFill>
              <a:latin typeface="Arial"/>
              <a:cs typeface="Arial"/>
            </a:rPr>
            <a:t>danach rechts Mausklicken, Einblenden auswählen</a:t>
          </a:r>
          <a:endParaRPr lang="de-AT" i="1"/>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8</xdr:col>
      <xdr:colOff>1316935</xdr:colOff>
      <xdr:row>10</xdr:row>
      <xdr:rowOff>157370</xdr:rowOff>
    </xdr:from>
    <xdr:ext cx="2340915" cy="1718475"/>
    <xdr:sp macro="" textlink="">
      <xdr:nvSpPr>
        <xdr:cNvPr id="2" name="Textfeld 1">
          <a:extLst>
            <a:ext uri="{FF2B5EF4-FFF2-40B4-BE49-F238E27FC236}">
              <a16:creationId xmlns:a16="http://schemas.microsoft.com/office/drawing/2014/main" id="{55C503EC-571D-4D20-A7AD-546AB0EACA04}"/>
            </a:ext>
          </a:extLst>
        </xdr:cNvPr>
        <xdr:cNvSpPr txBox="1"/>
      </xdr:nvSpPr>
      <xdr:spPr>
        <a:xfrm>
          <a:off x="7717735" y="2062370"/>
          <a:ext cx="2340915" cy="1718475"/>
        </a:xfrm>
        <a:prstGeom prst="rect">
          <a:avLst/>
        </a:prstGeom>
        <a:solidFill>
          <a:srgbClr val="6FF141">
            <a:alpha val="87843"/>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de-AT" sz="1200" b="1" u="none" baseline="0"/>
            <a:t/>
          </a:r>
          <a:br>
            <a:rPr lang="de-AT" sz="1200" b="1" u="none" baseline="0"/>
          </a:br>
          <a:r>
            <a:rPr lang="de-AT" sz="1200" b="1" u="none" baseline="0"/>
            <a:t>Hier sollen jetzt schon die Unterrichtsgruppen in der voraussichtlichen Einteilung eingetragen </a:t>
          </a:r>
          <a:r>
            <a:rPr lang="de-AT" sz="1200" b="0" u="none" baseline="0"/>
            <a:t>und </a:t>
          </a:r>
          <a:r>
            <a:rPr lang="de-AT" sz="1100" b="0" baseline="0">
              <a:solidFill>
                <a:schemeClr val="dk1"/>
              </a:solidFill>
              <a:effectLst/>
              <a:latin typeface="+mn-lt"/>
              <a:ea typeface="+mn-ea"/>
              <a:cs typeface="+mn-cs"/>
            </a:rPr>
            <a:t>möglichst </a:t>
          </a:r>
          <a:br>
            <a:rPr lang="de-AT" sz="1100" b="0" baseline="0">
              <a:solidFill>
                <a:schemeClr val="dk1"/>
              </a:solidFill>
              <a:effectLst/>
              <a:latin typeface="+mn-lt"/>
              <a:ea typeface="+mn-ea"/>
              <a:cs typeface="+mn-cs"/>
            </a:rPr>
          </a:br>
          <a:r>
            <a:rPr lang="de-AT" sz="1100" b="0" baseline="0">
              <a:solidFill>
                <a:schemeClr val="dk1"/>
              </a:solidFill>
              <a:effectLst/>
              <a:latin typeface="+mn-lt"/>
              <a:ea typeface="+mn-ea"/>
              <a:cs typeface="+mn-cs"/>
            </a:rPr>
            <a:t>auch </a:t>
          </a:r>
          <a:r>
            <a:rPr lang="de-AT" sz="1200" b="0" u="none" baseline="0"/>
            <a:t>die eventuell vorgesehenen bzw. gewünschten Lehrpersonen namentlich angeführt werden.</a:t>
          </a:r>
        </a:p>
        <a:p>
          <a:pPr>
            <a:lnSpc>
              <a:spcPts val="1100"/>
            </a:lnSpc>
          </a:pPr>
          <a:r>
            <a:rPr lang="de-AT" sz="1200" b="0" u="none" baseline="0"/>
            <a:t> </a:t>
          </a:r>
          <a:br>
            <a:rPr lang="de-AT" sz="1200" b="0" u="none" baseline="0"/>
          </a:br>
          <a:r>
            <a:rPr lang="de-AT" sz="800" b="0" i="1" u="none" baseline="0"/>
            <a:t>Nach Anklicken kann dieses Textfeld verschoben oder entfernt werden ...</a:t>
          </a:r>
          <a:endParaRPr lang="de-AT" sz="900" b="0" i="1" u="none"/>
        </a:p>
      </xdr:txBody>
    </xdr:sp>
    <xdr:clientData fLocksWithSheet="0" fPrintsWithSheet="0"/>
  </xdr:oneCellAnchor>
  <xdr:oneCellAnchor>
    <xdr:from>
      <xdr:col>4</xdr:col>
      <xdr:colOff>276225</xdr:colOff>
      <xdr:row>19</xdr:row>
      <xdr:rowOff>171450</xdr:rowOff>
    </xdr:from>
    <xdr:ext cx="4010025" cy="601980"/>
    <xdr:sp macro="" textlink="">
      <xdr:nvSpPr>
        <xdr:cNvPr id="3" name="Text Box 12">
          <a:extLst>
            <a:ext uri="{FF2B5EF4-FFF2-40B4-BE49-F238E27FC236}">
              <a16:creationId xmlns:a16="http://schemas.microsoft.com/office/drawing/2014/main" id="{00000000-0008-0000-0500-000003000000}"/>
            </a:ext>
          </a:extLst>
        </xdr:cNvPr>
        <xdr:cNvSpPr txBox="1">
          <a:spLocks noChangeArrowheads="1"/>
        </xdr:cNvSpPr>
      </xdr:nvSpPr>
      <xdr:spPr bwMode="auto">
        <a:xfrm>
          <a:off x="2571750" y="5219700"/>
          <a:ext cx="4010025" cy="601980"/>
        </a:xfrm>
        <a:prstGeom prst="rect">
          <a:avLst/>
        </a:prstGeom>
        <a:solidFill>
          <a:schemeClr val="accent4">
            <a:lumMod val="40000"/>
            <a:lumOff val="60000"/>
          </a:schemeClr>
        </a:solidFill>
        <a:ln w="635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36576" tIns="27432" rIns="36576" bIns="27432" anchor="ctr" upright="1"/>
        <a:lstStyle/>
        <a:p>
          <a:pPr algn="ctr" rtl="0">
            <a:defRPr sz="1000"/>
          </a:pPr>
          <a:r>
            <a:rPr lang="de-AT" sz="1000" b="0" i="1" u="none" strike="noStrike" baseline="0">
              <a:solidFill>
                <a:srgbClr val="000000"/>
              </a:solidFill>
              <a:latin typeface="Arial"/>
              <a:cs typeface="Arial"/>
            </a:rPr>
            <a:t>wenn mehr Zeilen benötigt werden:  mit gedrückter Maustaste </a:t>
          </a:r>
          <a:br>
            <a:rPr lang="de-AT" sz="1000" b="0" i="1" u="none" strike="noStrike" baseline="0">
              <a:solidFill>
                <a:srgbClr val="000000"/>
              </a:solidFill>
              <a:latin typeface="Arial"/>
              <a:cs typeface="Arial"/>
            </a:rPr>
          </a:br>
          <a:r>
            <a:rPr lang="de-AT" sz="1000" b="0" i="1" u="none" strike="noStrike" baseline="0">
              <a:solidFill>
                <a:srgbClr val="000000"/>
              </a:solidFill>
              <a:latin typeface="Arial"/>
              <a:cs typeface="Arial"/>
            </a:rPr>
            <a:t>links die Zeilen(nummern) 20 und 35 gemeinsam markieren, </a:t>
          </a:r>
        </a:p>
        <a:p>
          <a:pPr algn="ctr" rtl="0">
            <a:defRPr sz="1000"/>
          </a:pPr>
          <a:r>
            <a:rPr lang="de-AT" sz="1000" b="0" i="1" u="none" strike="noStrike" baseline="0">
              <a:solidFill>
                <a:srgbClr val="000000"/>
              </a:solidFill>
              <a:latin typeface="Arial"/>
              <a:cs typeface="Arial"/>
            </a:rPr>
            <a:t>danach rechts Mausklicken, Einblenden auswählen</a:t>
          </a:r>
          <a:endParaRPr lang="de-AT" i="1"/>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twoCellAnchor>
    <xdr:from>
      <xdr:col>0</xdr:col>
      <xdr:colOff>45720</xdr:colOff>
      <xdr:row>51</xdr:row>
      <xdr:rowOff>0</xdr:rowOff>
    </xdr:from>
    <xdr:to>
      <xdr:col>1</xdr:col>
      <xdr:colOff>0</xdr:colOff>
      <xdr:row>51</xdr:row>
      <xdr:rowOff>0</xdr:rowOff>
    </xdr:to>
    <xdr:sp macro="" textlink="">
      <xdr:nvSpPr>
        <xdr:cNvPr id="2" name="Text 101">
          <a:extLst>
            <a:ext uri="{FF2B5EF4-FFF2-40B4-BE49-F238E27FC236}">
              <a16:creationId xmlns:a16="http://schemas.microsoft.com/office/drawing/2014/main" id="{87F18885-550A-4220-AA53-A162105EACAA}"/>
            </a:ext>
          </a:extLst>
        </xdr:cNvPr>
        <xdr:cNvSpPr txBox="1">
          <a:spLocks noChangeArrowheads="1"/>
        </xdr:cNvSpPr>
      </xdr:nvSpPr>
      <xdr:spPr bwMode="auto">
        <a:xfrm>
          <a:off x="45720" y="16840200"/>
          <a:ext cx="164973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27432" bIns="18288" anchor="b" upright="1"/>
        <a:lstStyle/>
        <a:p>
          <a:pPr algn="r" rtl="0">
            <a:defRPr sz="1000"/>
          </a:pPr>
          <a:r>
            <a:rPr lang="de-AT" sz="600" b="0" i="0" u="none" strike="noStrike" baseline="0">
              <a:solidFill>
                <a:srgbClr val="000000"/>
              </a:solidFill>
              <a:latin typeface="Arial"/>
              <a:cs typeface="Arial"/>
            </a:rPr>
            <a:t>[ Anzahl bzw. allfälligen Namensvorschlag angeben !! ] </a:t>
          </a:r>
          <a:endParaRPr lang="de-AT"/>
        </a:p>
      </xdr:txBody>
    </xdr:sp>
    <xdr:clientData/>
  </xdr:twoCellAnchor>
  <xdr:twoCellAnchor>
    <xdr:from>
      <xdr:col>16</xdr:col>
      <xdr:colOff>345520</xdr:colOff>
      <xdr:row>2</xdr:row>
      <xdr:rowOff>342900</xdr:rowOff>
    </xdr:from>
    <xdr:to>
      <xdr:col>16</xdr:col>
      <xdr:colOff>345556</xdr:colOff>
      <xdr:row>3</xdr:row>
      <xdr:rowOff>349</xdr:rowOff>
    </xdr:to>
    <xdr:cxnSp macro="">
      <xdr:nvCxnSpPr>
        <xdr:cNvPr id="3" name="Gerade Verbindung mit Pfeil 2"/>
        <xdr:cNvCxnSpPr/>
      </xdr:nvCxnSpPr>
      <xdr:spPr>
        <a:xfrm flipH="1">
          <a:off x="10689670" y="914400"/>
          <a:ext cx="36" cy="765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345515</xdr:colOff>
      <xdr:row>2</xdr:row>
      <xdr:rowOff>155620</xdr:rowOff>
    </xdr:from>
    <xdr:to>
      <xdr:col>16</xdr:col>
      <xdr:colOff>346529</xdr:colOff>
      <xdr:row>2</xdr:row>
      <xdr:rowOff>334618</xdr:rowOff>
    </xdr:to>
    <xdr:cxnSp macro="">
      <xdr:nvCxnSpPr>
        <xdr:cNvPr id="4" name="Gerader Verbinder 3"/>
        <xdr:cNvCxnSpPr/>
      </xdr:nvCxnSpPr>
      <xdr:spPr>
        <a:xfrm>
          <a:off x="10689665" y="727120"/>
          <a:ext cx="1014" cy="178998"/>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6</xdr:col>
      <xdr:colOff>340482</xdr:colOff>
      <xdr:row>2</xdr:row>
      <xdr:rowOff>344097</xdr:rowOff>
    </xdr:from>
    <xdr:to>
      <xdr:col>6</xdr:col>
      <xdr:colOff>340518</xdr:colOff>
      <xdr:row>2</xdr:row>
      <xdr:rowOff>417567</xdr:rowOff>
    </xdr:to>
    <xdr:cxnSp macro="">
      <xdr:nvCxnSpPr>
        <xdr:cNvPr id="5" name="Gerade Verbindung mit Pfeil 4"/>
        <xdr:cNvCxnSpPr/>
      </xdr:nvCxnSpPr>
      <xdr:spPr>
        <a:xfrm flipH="1" flipV="1">
          <a:off x="5122032" y="915597"/>
          <a:ext cx="36" cy="734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339871</xdr:colOff>
      <xdr:row>2</xdr:row>
      <xdr:rowOff>163636</xdr:rowOff>
    </xdr:from>
    <xdr:to>
      <xdr:col>6</xdr:col>
      <xdr:colOff>339929</xdr:colOff>
      <xdr:row>2</xdr:row>
      <xdr:rowOff>372196</xdr:rowOff>
    </xdr:to>
    <xdr:cxnSp macro="">
      <xdr:nvCxnSpPr>
        <xdr:cNvPr id="6" name="Gerader Verbinder 5"/>
        <xdr:cNvCxnSpPr/>
      </xdr:nvCxnSpPr>
      <xdr:spPr>
        <a:xfrm flipH="1">
          <a:off x="5121421" y="735136"/>
          <a:ext cx="58" cy="20856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7</xdr:col>
      <xdr:colOff>340482</xdr:colOff>
      <xdr:row>2</xdr:row>
      <xdr:rowOff>344097</xdr:rowOff>
    </xdr:from>
    <xdr:to>
      <xdr:col>7</xdr:col>
      <xdr:colOff>340518</xdr:colOff>
      <xdr:row>2</xdr:row>
      <xdr:rowOff>417567</xdr:rowOff>
    </xdr:to>
    <xdr:cxnSp macro="">
      <xdr:nvCxnSpPr>
        <xdr:cNvPr id="7" name="Gerade Verbindung mit Pfeil 6"/>
        <xdr:cNvCxnSpPr/>
      </xdr:nvCxnSpPr>
      <xdr:spPr>
        <a:xfrm flipH="1" flipV="1">
          <a:off x="5798307" y="915597"/>
          <a:ext cx="36" cy="734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339871</xdr:colOff>
      <xdr:row>2</xdr:row>
      <xdr:rowOff>163636</xdr:rowOff>
    </xdr:from>
    <xdr:to>
      <xdr:col>7</xdr:col>
      <xdr:colOff>339929</xdr:colOff>
      <xdr:row>2</xdr:row>
      <xdr:rowOff>372196</xdr:rowOff>
    </xdr:to>
    <xdr:cxnSp macro="">
      <xdr:nvCxnSpPr>
        <xdr:cNvPr id="8" name="Gerader Verbinder 7"/>
        <xdr:cNvCxnSpPr/>
      </xdr:nvCxnSpPr>
      <xdr:spPr>
        <a:xfrm flipH="1">
          <a:off x="5797696" y="735136"/>
          <a:ext cx="58" cy="20856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8</xdr:col>
      <xdr:colOff>340482</xdr:colOff>
      <xdr:row>2</xdr:row>
      <xdr:rowOff>344097</xdr:rowOff>
    </xdr:from>
    <xdr:to>
      <xdr:col>8</xdr:col>
      <xdr:colOff>340518</xdr:colOff>
      <xdr:row>2</xdr:row>
      <xdr:rowOff>417567</xdr:rowOff>
    </xdr:to>
    <xdr:cxnSp macro="">
      <xdr:nvCxnSpPr>
        <xdr:cNvPr id="9" name="Gerade Verbindung mit Pfeil 8"/>
        <xdr:cNvCxnSpPr/>
      </xdr:nvCxnSpPr>
      <xdr:spPr>
        <a:xfrm flipH="1" flipV="1">
          <a:off x="6474582" y="915597"/>
          <a:ext cx="36" cy="734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339871</xdr:colOff>
      <xdr:row>2</xdr:row>
      <xdr:rowOff>163636</xdr:rowOff>
    </xdr:from>
    <xdr:to>
      <xdr:col>8</xdr:col>
      <xdr:colOff>339929</xdr:colOff>
      <xdr:row>2</xdr:row>
      <xdr:rowOff>372196</xdr:rowOff>
    </xdr:to>
    <xdr:cxnSp macro="">
      <xdr:nvCxnSpPr>
        <xdr:cNvPr id="10" name="Gerader Verbinder 9"/>
        <xdr:cNvCxnSpPr/>
      </xdr:nvCxnSpPr>
      <xdr:spPr>
        <a:xfrm flipH="1">
          <a:off x="6473971" y="735136"/>
          <a:ext cx="58" cy="20856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340482</xdr:colOff>
      <xdr:row>2</xdr:row>
      <xdr:rowOff>344097</xdr:rowOff>
    </xdr:from>
    <xdr:to>
      <xdr:col>9</xdr:col>
      <xdr:colOff>340518</xdr:colOff>
      <xdr:row>2</xdr:row>
      <xdr:rowOff>417567</xdr:rowOff>
    </xdr:to>
    <xdr:cxnSp macro="">
      <xdr:nvCxnSpPr>
        <xdr:cNvPr id="11" name="Gerade Verbindung mit Pfeil 10"/>
        <xdr:cNvCxnSpPr/>
      </xdr:nvCxnSpPr>
      <xdr:spPr>
        <a:xfrm flipH="1" flipV="1">
          <a:off x="7150857" y="915597"/>
          <a:ext cx="36" cy="734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339871</xdr:colOff>
      <xdr:row>2</xdr:row>
      <xdr:rowOff>163636</xdr:rowOff>
    </xdr:from>
    <xdr:to>
      <xdr:col>9</xdr:col>
      <xdr:colOff>339929</xdr:colOff>
      <xdr:row>2</xdr:row>
      <xdr:rowOff>372196</xdr:rowOff>
    </xdr:to>
    <xdr:cxnSp macro="">
      <xdr:nvCxnSpPr>
        <xdr:cNvPr id="12" name="Gerader Verbinder 11"/>
        <xdr:cNvCxnSpPr/>
      </xdr:nvCxnSpPr>
      <xdr:spPr>
        <a:xfrm flipH="1">
          <a:off x="7150246" y="735136"/>
          <a:ext cx="58" cy="20856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10</xdr:col>
      <xdr:colOff>340482</xdr:colOff>
      <xdr:row>2</xdr:row>
      <xdr:rowOff>344097</xdr:rowOff>
    </xdr:from>
    <xdr:to>
      <xdr:col>10</xdr:col>
      <xdr:colOff>340518</xdr:colOff>
      <xdr:row>2</xdr:row>
      <xdr:rowOff>417567</xdr:rowOff>
    </xdr:to>
    <xdr:cxnSp macro="">
      <xdr:nvCxnSpPr>
        <xdr:cNvPr id="13" name="Gerade Verbindung mit Pfeil 12"/>
        <xdr:cNvCxnSpPr/>
      </xdr:nvCxnSpPr>
      <xdr:spPr>
        <a:xfrm flipH="1" flipV="1">
          <a:off x="7827132" y="915597"/>
          <a:ext cx="36" cy="734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339871</xdr:colOff>
      <xdr:row>2</xdr:row>
      <xdr:rowOff>163636</xdr:rowOff>
    </xdr:from>
    <xdr:to>
      <xdr:col>10</xdr:col>
      <xdr:colOff>339929</xdr:colOff>
      <xdr:row>2</xdr:row>
      <xdr:rowOff>372196</xdr:rowOff>
    </xdr:to>
    <xdr:cxnSp macro="">
      <xdr:nvCxnSpPr>
        <xdr:cNvPr id="14" name="Gerader Verbinder 13"/>
        <xdr:cNvCxnSpPr/>
      </xdr:nvCxnSpPr>
      <xdr:spPr>
        <a:xfrm flipH="1">
          <a:off x="7826521" y="735136"/>
          <a:ext cx="58" cy="20856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11</xdr:col>
      <xdr:colOff>340482</xdr:colOff>
      <xdr:row>2</xdr:row>
      <xdr:rowOff>344097</xdr:rowOff>
    </xdr:from>
    <xdr:to>
      <xdr:col>11</xdr:col>
      <xdr:colOff>340518</xdr:colOff>
      <xdr:row>2</xdr:row>
      <xdr:rowOff>417567</xdr:rowOff>
    </xdr:to>
    <xdr:cxnSp macro="">
      <xdr:nvCxnSpPr>
        <xdr:cNvPr id="15" name="Gerade Verbindung mit Pfeil 14"/>
        <xdr:cNvCxnSpPr/>
      </xdr:nvCxnSpPr>
      <xdr:spPr>
        <a:xfrm flipH="1" flipV="1">
          <a:off x="8503407" y="915597"/>
          <a:ext cx="36" cy="734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339871</xdr:colOff>
      <xdr:row>2</xdr:row>
      <xdr:rowOff>163636</xdr:rowOff>
    </xdr:from>
    <xdr:to>
      <xdr:col>11</xdr:col>
      <xdr:colOff>339929</xdr:colOff>
      <xdr:row>2</xdr:row>
      <xdr:rowOff>372196</xdr:rowOff>
    </xdr:to>
    <xdr:cxnSp macro="">
      <xdr:nvCxnSpPr>
        <xdr:cNvPr id="16" name="Gerader Verbinder 15"/>
        <xdr:cNvCxnSpPr/>
      </xdr:nvCxnSpPr>
      <xdr:spPr>
        <a:xfrm flipH="1">
          <a:off x="8502796" y="735136"/>
          <a:ext cx="58" cy="20856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12</xdr:col>
      <xdr:colOff>340482</xdr:colOff>
      <xdr:row>2</xdr:row>
      <xdr:rowOff>344097</xdr:rowOff>
    </xdr:from>
    <xdr:to>
      <xdr:col>12</xdr:col>
      <xdr:colOff>340518</xdr:colOff>
      <xdr:row>2</xdr:row>
      <xdr:rowOff>417567</xdr:rowOff>
    </xdr:to>
    <xdr:cxnSp macro="">
      <xdr:nvCxnSpPr>
        <xdr:cNvPr id="17" name="Gerade Verbindung mit Pfeil 16"/>
        <xdr:cNvCxnSpPr/>
      </xdr:nvCxnSpPr>
      <xdr:spPr>
        <a:xfrm flipH="1" flipV="1">
          <a:off x="9179682" y="915597"/>
          <a:ext cx="36" cy="734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339871</xdr:colOff>
      <xdr:row>2</xdr:row>
      <xdr:rowOff>163636</xdr:rowOff>
    </xdr:from>
    <xdr:to>
      <xdr:col>12</xdr:col>
      <xdr:colOff>339929</xdr:colOff>
      <xdr:row>2</xdr:row>
      <xdr:rowOff>372196</xdr:rowOff>
    </xdr:to>
    <xdr:cxnSp macro="">
      <xdr:nvCxnSpPr>
        <xdr:cNvPr id="18" name="Gerader Verbinder 17"/>
        <xdr:cNvCxnSpPr/>
      </xdr:nvCxnSpPr>
      <xdr:spPr>
        <a:xfrm flipH="1">
          <a:off x="9179071" y="735136"/>
          <a:ext cx="58" cy="20856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14</xdr:col>
      <xdr:colOff>340482</xdr:colOff>
      <xdr:row>2</xdr:row>
      <xdr:rowOff>344097</xdr:rowOff>
    </xdr:from>
    <xdr:to>
      <xdr:col>14</xdr:col>
      <xdr:colOff>340518</xdr:colOff>
      <xdr:row>2</xdr:row>
      <xdr:rowOff>417567</xdr:rowOff>
    </xdr:to>
    <xdr:cxnSp macro="">
      <xdr:nvCxnSpPr>
        <xdr:cNvPr id="19" name="Gerade Verbindung mit Pfeil 18"/>
        <xdr:cNvCxnSpPr/>
      </xdr:nvCxnSpPr>
      <xdr:spPr>
        <a:xfrm flipH="1" flipV="1">
          <a:off x="9932157" y="915597"/>
          <a:ext cx="36" cy="734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339871</xdr:colOff>
      <xdr:row>2</xdr:row>
      <xdr:rowOff>163636</xdr:rowOff>
    </xdr:from>
    <xdr:to>
      <xdr:col>14</xdr:col>
      <xdr:colOff>339929</xdr:colOff>
      <xdr:row>2</xdr:row>
      <xdr:rowOff>372196</xdr:rowOff>
    </xdr:to>
    <xdr:cxnSp macro="">
      <xdr:nvCxnSpPr>
        <xdr:cNvPr id="20" name="Gerader Verbinder 19"/>
        <xdr:cNvCxnSpPr/>
      </xdr:nvCxnSpPr>
      <xdr:spPr>
        <a:xfrm flipH="1">
          <a:off x="9931546" y="735136"/>
          <a:ext cx="58" cy="20856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6</xdr:col>
      <xdr:colOff>339587</xdr:colOff>
      <xdr:row>2</xdr:row>
      <xdr:rowOff>140804</xdr:rowOff>
    </xdr:from>
    <xdr:to>
      <xdr:col>16</xdr:col>
      <xdr:colOff>347870</xdr:colOff>
      <xdr:row>2</xdr:row>
      <xdr:rowOff>140805</xdr:rowOff>
    </xdr:to>
    <xdr:cxnSp macro="">
      <xdr:nvCxnSpPr>
        <xdr:cNvPr id="21" name="Gerader Verbinder 20"/>
        <xdr:cNvCxnSpPr/>
      </xdr:nvCxnSpPr>
      <xdr:spPr>
        <a:xfrm flipH="1">
          <a:off x="5121137" y="712304"/>
          <a:ext cx="5570883" cy="1"/>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oneCellAnchor>
    <xdr:from>
      <xdr:col>7</xdr:col>
      <xdr:colOff>0</xdr:colOff>
      <xdr:row>3</xdr:row>
      <xdr:rowOff>9525</xdr:rowOff>
    </xdr:from>
    <xdr:ext cx="2716268" cy="313764"/>
    <xdr:sp macro="" textlink="">
      <xdr:nvSpPr>
        <xdr:cNvPr id="22" name="Text 111">
          <a:extLst>
            <a:ext uri="{FF2B5EF4-FFF2-40B4-BE49-F238E27FC236}">
              <a16:creationId xmlns:a16="http://schemas.microsoft.com/office/drawing/2014/main" id="{45783DCE-77DE-46D9-BC69-9926AB884924}"/>
            </a:ext>
          </a:extLst>
        </xdr:cNvPr>
        <xdr:cNvSpPr txBox="1">
          <a:spLocks noChangeArrowheads="1"/>
        </xdr:cNvSpPr>
      </xdr:nvSpPr>
      <xdr:spPr bwMode="auto">
        <a:xfrm>
          <a:off x="5457825" y="1000125"/>
          <a:ext cx="2716268" cy="31376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de-AT" sz="1100" b="1" i="0" u="none" strike="noStrike" baseline="0">
              <a:solidFill>
                <a:srgbClr val="000000"/>
              </a:solidFill>
              <a:latin typeface="+mn-lt"/>
              <a:cs typeface="Arial"/>
            </a:rPr>
            <a:t>Anzahl der Stunden in</a:t>
          </a:r>
          <a:endParaRPr lang="de-AT" sz="1100" b="1">
            <a:latin typeface="+mn-lt"/>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45720</xdr:colOff>
      <xdr:row>51</xdr:row>
      <xdr:rowOff>0</xdr:rowOff>
    </xdr:from>
    <xdr:to>
      <xdr:col>1</xdr:col>
      <xdr:colOff>0</xdr:colOff>
      <xdr:row>51</xdr:row>
      <xdr:rowOff>0</xdr:rowOff>
    </xdr:to>
    <xdr:sp macro="" textlink="">
      <xdr:nvSpPr>
        <xdr:cNvPr id="2" name="Text 101">
          <a:extLst>
            <a:ext uri="{FF2B5EF4-FFF2-40B4-BE49-F238E27FC236}">
              <a16:creationId xmlns:a16="http://schemas.microsoft.com/office/drawing/2014/main" id="{87F18885-550A-4220-AA53-A162105EACAA}"/>
            </a:ext>
          </a:extLst>
        </xdr:cNvPr>
        <xdr:cNvSpPr txBox="1">
          <a:spLocks noChangeArrowheads="1"/>
        </xdr:cNvSpPr>
      </xdr:nvSpPr>
      <xdr:spPr bwMode="auto">
        <a:xfrm>
          <a:off x="45720" y="16878300"/>
          <a:ext cx="164973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27432" bIns="18288" anchor="b" upright="1"/>
        <a:lstStyle/>
        <a:p>
          <a:pPr algn="r" rtl="0">
            <a:defRPr sz="1000"/>
          </a:pPr>
          <a:r>
            <a:rPr lang="de-AT" sz="600" b="0" i="0" u="none" strike="noStrike" baseline="0">
              <a:solidFill>
                <a:srgbClr val="000000"/>
              </a:solidFill>
              <a:latin typeface="Arial"/>
              <a:cs typeface="Arial"/>
            </a:rPr>
            <a:t>[ Anzahl bzw. allfälligen Namensvorschlag angeben !! ] </a:t>
          </a:r>
          <a:endParaRPr lang="de-AT"/>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39</xdr:row>
      <xdr:rowOff>0</xdr:rowOff>
    </xdr:from>
    <xdr:to>
      <xdr:col>1</xdr:col>
      <xdr:colOff>137160</xdr:colOff>
      <xdr:row>39</xdr:row>
      <xdr:rowOff>0</xdr:rowOff>
    </xdr:to>
    <xdr:sp macro="" textlink="">
      <xdr:nvSpPr>
        <xdr:cNvPr id="2" name="Text 96">
          <a:extLst>
            <a:ext uri="{FF2B5EF4-FFF2-40B4-BE49-F238E27FC236}">
              <a16:creationId xmlns:a16="http://schemas.microsoft.com/office/drawing/2014/main" id="{90B5F721-68AC-4109-B91F-3FA87D5CBB00}"/>
            </a:ext>
          </a:extLst>
        </xdr:cNvPr>
        <xdr:cNvSpPr txBox="1">
          <a:spLocks noChangeArrowheads="1"/>
        </xdr:cNvSpPr>
      </xdr:nvSpPr>
      <xdr:spPr bwMode="auto">
        <a:xfrm>
          <a:off x="38100" y="14030325"/>
          <a:ext cx="3276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de-AT" sz="600" b="0" i="0" u="none" strike="noStrike" baseline="0">
              <a:solidFill>
                <a:srgbClr val="000000"/>
              </a:solidFill>
              <a:latin typeface="Arial"/>
              <a:cs typeface="Arial"/>
            </a:rPr>
            <a:t>Leiter:</a:t>
          </a:r>
          <a:endParaRPr lang="de-AT"/>
        </a:p>
      </xdr:txBody>
    </xdr:sp>
    <xdr:clientData/>
  </xdr:twoCellAnchor>
  <xdr:twoCellAnchor>
    <xdr:from>
      <xdr:col>8</xdr:col>
      <xdr:colOff>162999</xdr:colOff>
      <xdr:row>3</xdr:row>
      <xdr:rowOff>19050</xdr:rowOff>
    </xdr:from>
    <xdr:to>
      <xdr:col>9</xdr:col>
      <xdr:colOff>744025</xdr:colOff>
      <xdr:row>3</xdr:row>
      <xdr:rowOff>895350</xdr:rowOff>
    </xdr:to>
    <xdr:sp macro="" textlink="">
      <xdr:nvSpPr>
        <xdr:cNvPr id="3" name="Text 111">
          <a:extLst>
            <a:ext uri="{FF2B5EF4-FFF2-40B4-BE49-F238E27FC236}">
              <a16:creationId xmlns:a16="http://schemas.microsoft.com/office/drawing/2014/main" id="{8E6C7718-6AD2-48D7-AC70-7F6936155E06}"/>
            </a:ext>
          </a:extLst>
        </xdr:cNvPr>
        <xdr:cNvSpPr txBox="1">
          <a:spLocks noChangeArrowheads="1"/>
        </xdr:cNvSpPr>
      </xdr:nvSpPr>
      <xdr:spPr bwMode="auto">
        <a:xfrm>
          <a:off x="8002074" y="1143000"/>
          <a:ext cx="1581151" cy="8763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de-AT" sz="1000" b="1" i="0" u="none" strike="noStrike" baseline="0">
              <a:solidFill>
                <a:srgbClr val="000000"/>
              </a:solidFill>
              <a:latin typeface="Arial"/>
              <a:cs typeface="Arial"/>
            </a:rPr>
            <a:t>sonstiger </a:t>
          </a:r>
          <a:r>
            <a:rPr lang="de-AT" sz="1000" b="0" i="0" u="none" strike="noStrike" baseline="0">
              <a:solidFill>
                <a:srgbClr val="000000"/>
              </a:solidFill>
              <a:latin typeface="Arial"/>
              <a:cs typeface="Arial"/>
            </a:rPr>
            <a:t>Unterricht</a:t>
          </a:r>
          <a:endParaRPr lang="de-AT"/>
        </a:p>
      </xdr:txBody>
    </xdr:sp>
    <xdr:clientData/>
  </xdr:twoCellAnchor>
  <xdr:oneCellAnchor>
    <xdr:from>
      <xdr:col>0</xdr:col>
      <xdr:colOff>37111</xdr:colOff>
      <xdr:row>37</xdr:row>
      <xdr:rowOff>257404</xdr:rowOff>
    </xdr:from>
    <xdr:ext cx="1407565" cy="342786"/>
    <xdr:sp macro="" textlink="">
      <xdr:nvSpPr>
        <xdr:cNvPr id="4" name="Textfeld 3">
          <a:extLst>
            <a:ext uri="{FF2B5EF4-FFF2-40B4-BE49-F238E27FC236}">
              <a16:creationId xmlns:a16="http://schemas.microsoft.com/office/drawing/2014/main" id="{232F3062-16B9-4C14-8155-263DD31A0BFD}"/>
            </a:ext>
          </a:extLst>
        </xdr:cNvPr>
        <xdr:cNvSpPr txBox="1"/>
      </xdr:nvSpPr>
      <xdr:spPr>
        <a:xfrm>
          <a:off x="37111" y="13259029"/>
          <a:ext cx="1407565" cy="342786"/>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lang="de-AT" sz="1600" i="1" u="sng"/>
            <a:t>Anmerkungen:</a:t>
          </a:r>
        </a:p>
      </xdr:txBody>
    </xdr:sp>
    <xdr:clientData fLocksWithSheet="0"/>
  </xdr:oneCellAnchor>
</xdr:wsDr>
</file>

<file path=xl/drawings/drawing8.xml><?xml version="1.0" encoding="utf-8"?>
<xdr:wsDr xmlns:xdr="http://schemas.openxmlformats.org/drawingml/2006/spreadsheetDrawing" xmlns:a="http://schemas.openxmlformats.org/drawingml/2006/main">
  <xdr:oneCellAnchor>
    <xdr:from>
      <xdr:col>5</xdr:col>
      <xdr:colOff>114300</xdr:colOff>
      <xdr:row>5</xdr:row>
      <xdr:rowOff>38100</xdr:rowOff>
    </xdr:from>
    <xdr:ext cx="2838450" cy="436786"/>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1847850" y="1092200"/>
          <a:ext cx="2838450" cy="43678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de-AT" sz="1100"/>
            <a:t> blau in Spalte D  = </a:t>
          </a:r>
          <a:r>
            <a:rPr lang="de-AT" sz="1100">
              <a:solidFill>
                <a:schemeClr val="dk1"/>
              </a:solidFill>
              <a:effectLst/>
              <a:latin typeface="+mn-lt"/>
              <a:ea typeface="+mn-ea"/>
              <a:cs typeface="+mn-cs"/>
            </a:rPr>
            <a:t>anders Bedarf : </a:t>
          </a:r>
          <a:r>
            <a:rPr lang="de-AT" sz="1100" baseline="0">
              <a:solidFill>
                <a:schemeClr val="dk1"/>
              </a:solidFill>
              <a:effectLst/>
              <a:latin typeface="+mn-lt"/>
              <a:ea typeface="+mn-ea"/>
              <a:cs typeface="+mn-cs"/>
            </a:rPr>
            <a:t>Schulstart</a:t>
          </a:r>
          <a:endParaRPr lang="de-AT" sz="1100" baseline="0"/>
        </a:p>
        <a:p>
          <a:r>
            <a:rPr lang="de-AT" sz="1100" baseline="0"/>
            <a:t> gelb in Spalte E  = jährlich prüfen/anpassen</a:t>
          </a:r>
          <a:endParaRPr lang="de-AT"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www2.vobs.at/ftp-pub/allgemein/formulare/GTS.PDF"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bildung-vbg.gv.at/unterricht/paedagogische-themen/Erstsprachenunterricht.html" TargetMode="External"/><Relationship Id="rId1" Type="http://schemas.openxmlformats.org/officeDocument/2006/relationships/hyperlink" Target="mailto:mustafa.can@bildung-vbg.gv.at"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7030A0"/>
    <pageSetUpPr fitToPage="1"/>
  </sheetPr>
  <dimension ref="A1:Y19"/>
  <sheetViews>
    <sheetView zoomScaleNormal="100" workbookViewId="0">
      <pane ySplit="2" topLeftCell="A3" activePane="bottomLeft" state="frozen"/>
      <selection activeCell="A2" sqref="A2"/>
      <selection pane="bottomLeft"/>
    </sheetView>
  </sheetViews>
  <sheetFormatPr baseColWidth="10" defaultColWidth="11.42578125" defaultRowHeight="15" x14ac:dyDescent="0.25"/>
  <cols>
    <col min="1" max="1" width="9.140625" style="489" bestFit="1" customWidth="1"/>
    <col min="2" max="2" width="19" style="500" customWidth="1"/>
    <col min="3" max="3" width="7" style="489" bestFit="1" customWidth="1"/>
    <col min="4" max="4" width="49.85546875" style="489" customWidth="1"/>
    <col min="5" max="5" width="8.5703125" style="489" bestFit="1" customWidth="1"/>
    <col min="6" max="6" width="6.5703125" style="489" customWidth="1"/>
    <col min="7" max="7" width="9.5703125" style="489" bestFit="1" customWidth="1"/>
    <col min="8" max="8" width="13" style="489" bestFit="1" customWidth="1"/>
    <col min="9" max="9" width="9.7109375" style="489" bestFit="1" customWidth="1"/>
    <col min="10" max="10" width="9.7109375" style="489" customWidth="1"/>
    <col min="11" max="11" width="31.7109375" style="489" customWidth="1"/>
    <col min="12" max="12" width="15.28515625" style="489" bestFit="1" customWidth="1"/>
    <col min="13" max="15" width="9.7109375" style="489" customWidth="1"/>
    <col min="16" max="17" width="7.85546875" style="489" customWidth="1"/>
    <col min="18" max="18" width="9.7109375" style="489" customWidth="1"/>
    <col min="19" max="22" width="11.42578125" style="489"/>
    <col min="23" max="23" width="21.5703125" style="489" bestFit="1" customWidth="1"/>
    <col min="24" max="16384" width="11.42578125" style="489"/>
  </cols>
  <sheetData>
    <row r="1" spans="1:25" ht="18.75" x14ac:dyDescent="0.3">
      <c r="B1" s="490" t="s">
        <v>306</v>
      </c>
      <c r="D1" s="491" t="e">
        <f>SUBTOTAL(103,#REF!)</f>
        <v>#REF!</v>
      </c>
      <c r="F1" s="492" t="e">
        <f>SUBTOTAL(101,#REF!)</f>
        <v>#REF!</v>
      </c>
      <c r="Q1" s="493"/>
      <c r="R1" s="499"/>
      <c r="S1" s="494" t="s">
        <v>307</v>
      </c>
      <c r="Y1" s="196" t="s">
        <v>271</v>
      </c>
    </row>
    <row r="2" spans="1:25" ht="29.25" customHeight="1" x14ac:dyDescent="0.25">
      <c r="A2" s="495" t="s">
        <v>308</v>
      </c>
      <c r="B2" s="495"/>
      <c r="C2" s="495" t="s">
        <v>0</v>
      </c>
      <c r="D2" s="495" t="s">
        <v>309</v>
      </c>
      <c r="E2" s="496" t="s">
        <v>310</v>
      </c>
      <c r="F2" s="497" t="s">
        <v>311</v>
      </c>
      <c r="G2" s="495" t="s">
        <v>312</v>
      </c>
      <c r="H2" s="496" t="s">
        <v>313</v>
      </c>
      <c r="I2" s="495" t="s">
        <v>314</v>
      </c>
      <c r="J2" s="496" t="s">
        <v>315</v>
      </c>
      <c r="K2" s="496" t="s">
        <v>316</v>
      </c>
      <c r="L2" s="495" t="s">
        <v>317</v>
      </c>
      <c r="M2" s="495" t="s">
        <v>318</v>
      </c>
      <c r="N2" s="496" t="s">
        <v>319</v>
      </c>
      <c r="O2" s="496" t="s">
        <v>320</v>
      </c>
      <c r="P2" s="744" t="s">
        <v>395</v>
      </c>
      <c r="Q2" s="498"/>
      <c r="R2" s="499"/>
    </row>
    <row r="3" spans="1:25" x14ac:dyDescent="0.25">
      <c r="C3" s="254">
        <v>801013</v>
      </c>
      <c r="D3" s="7" t="s">
        <v>101</v>
      </c>
      <c r="E3"/>
      <c r="F3"/>
      <c r="G3"/>
      <c r="H3" t="s">
        <v>390</v>
      </c>
      <c r="I3" s="7" t="s">
        <v>321</v>
      </c>
      <c r="J3" t="s">
        <v>390</v>
      </c>
      <c r="K3" s="741" t="s">
        <v>323</v>
      </c>
      <c r="L3" s="741"/>
      <c r="M3" t="s">
        <v>323</v>
      </c>
      <c r="N3">
        <v>-0.5</v>
      </c>
      <c r="O3" t="s">
        <v>391</v>
      </c>
      <c r="P3" s="7"/>
    </row>
    <row r="4" spans="1:25" x14ac:dyDescent="0.25">
      <c r="C4" s="254">
        <v>801551</v>
      </c>
      <c r="D4" s="7" t="s">
        <v>102</v>
      </c>
      <c r="E4"/>
      <c r="F4"/>
      <c r="G4"/>
      <c r="H4" s="742" t="s">
        <v>322</v>
      </c>
      <c r="I4" s="742" t="s">
        <v>321</v>
      </c>
      <c r="J4" s="742" t="s">
        <v>390</v>
      </c>
      <c r="K4" s="742" t="s">
        <v>326</v>
      </c>
      <c r="L4" s="742" t="s">
        <v>327</v>
      </c>
      <c r="M4" s="742" t="s">
        <v>323</v>
      </c>
      <c r="N4"/>
      <c r="O4" t="s">
        <v>391</v>
      </c>
      <c r="P4" s="7" t="str">
        <f>H4&amp;" "&amp;K4&amp;L4</f>
        <v>VS Vandans (mit ASO)</v>
      </c>
    </row>
    <row r="5" spans="1:25" x14ac:dyDescent="0.25">
      <c r="C5" s="254">
        <v>802122</v>
      </c>
      <c r="D5" s="7" t="s">
        <v>29</v>
      </c>
      <c r="E5"/>
      <c r="F5"/>
      <c r="G5"/>
      <c r="H5" s="742" t="s">
        <v>324</v>
      </c>
      <c r="I5" s="742" t="s">
        <v>321</v>
      </c>
      <c r="J5" s="742" t="s">
        <v>390</v>
      </c>
      <c r="K5" s="742" t="s">
        <v>329</v>
      </c>
      <c r="L5" s="742" t="s">
        <v>327</v>
      </c>
      <c r="M5" s="742" t="s">
        <v>328</v>
      </c>
      <c r="N5"/>
      <c r="O5"/>
      <c r="P5" s="7" t="str">
        <f>H5&amp;" "&amp;K5&amp;L5</f>
        <v>MS Kleinwalsertal (mit ASO)</v>
      </c>
    </row>
    <row r="6" spans="1:25" x14ac:dyDescent="0.25">
      <c r="C6" s="254">
        <v>802401</v>
      </c>
      <c r="D6" s="7" t="s">
        <v>30</v>
      </c>
      <c r="E6"/>
      <c r="F6"/>
      <c r="G6"/>
      <c r="H6" s="742" t="s">
        <v>322</v>
      </c>
      <c r="I6" s="742" t="s">
        <v>321</v>
      </c>
      <c r="J6" s="742" t="s">
        <v>390</v>
      </c>
      <c r="K6" s="742" t="s">
        <v>331</v>
      </c>
      <c r="L6" s="742" t="s">
        <v>327</v>
      </c>
      <c r="M6" s="742" t="s">
        <v>328</v>
      </c>
      <c r="N6"/>
      <c r="O6"/>
      <c r="P6" s="7" t="str">
        <f>H6&amp;" "&amp;K6&amp;L6</f>
        <v>VS Langenegg (mit ASO)</v>
      </c>
    </row>
    <row r="7" spans="1:25" x14ac:dyDescent="0.25">
      <c r="C7" s="254">
        <v>802421</v>
      </c>
      <c r="D7" s="7" t="s">
        <v>103</v>
      </c>
      <c r="E7" s="7"/>
      <c r="F7" s="7"/>
      <c r="G7" s="7"/>
      <c r="H7" s="742" t="s">
        <v>322</v>
      </c>
      <c r="I7" s="742" t="s">
        <v>321</v>
      </c>
      <c r="J7" s="742" t="s">
        <v>390</v>
      </c>
      <c r="K7" s="742" t="s">
        <v>330</v>
      </c>
      <c r="L7" s="742" t="s">
        <v>327</v>
      </c>
      <c r="M7" s="742" t="s">
        <v>328</v>
      </c>
      <c r="N7"/>
      <c r="O7"/>
      <c r="P7" s="7" t="str">
        <f>H7&amp;" "&amp;K7&amp;L7</f>
        <v>VS Lauterach (mit ASO)</v>
      </c>
    </row>
    <row r="8" spans="1:25" x14ac:dyDescent="0.25">
      <c r="C8" s="254">
        <v>802631</v>
      </c>
      <c r="D8" s="7" t="s">
        <v>104</v>
      </c>
      <c r="E8" s="7"/>
      <c r="F8" s="7"/>
      <c r="G8" s="7"/>
      <c r="H8" s="742" t="s">
        <v>322</v>
      </c>
      <c r="I8" s="742" t="s">
        <v>321</v>
      </c>
      <c r="J8" s="742" t="s">
        <v>390</v>
      </c>
      <c r="K8" s="742" t="s">
        <v>332</v>
      </c>
      <c r="L8" s="742" t="s">
        <v>327</v>
      </c>
      <c r="M8" s="742" t="s">
        <v>328</v>
      </c>
      <c r="N8"/>
      <c r="O8"/>
      <c r="P8" s="7" t="str">
        <f>H8&amp;" "&amp;K8&amp;L8</f>
        <v>VS Bregenz-Weidach (mit ASO)</v>
      </c>
    </row>
    <row r="9" spans="1:25" x14ac:dyDescent="0.25">
      <c r="C9" s="254">
        <v>803013</v>
      </c>
      <c r="D9" s="7" t="s">
        <v>105</v>
      </c>
      <c r="E9" s="7"/>
      <c r="F9" s="7"/>
      <c r="G9" s="7"/>
      <c r="H9" t="s">
        <v>390</v>
      </c>
      <c r="I9" s="7" t="s">
        <v>321</v>
      </c>
      <c r="J9" t="s">
        <v>390</v>
      </c>
      <c r="K9" s="741" t="s">
        <v>333</v>
      </c>
      <c r="L9" s="741"/>
      <c r="M9" s="743" t="s">
        <v>333</v>
      </c>
      <c r="N9">
        <v>-0.5</v>
      </c>
      <c r="O9" t="s">
        <v>391</v>
      </c>
      <c r="P9"/>
    </row>
    <row r="10" spans="1:25" x14ac:dyDescent="0.25">
      <c r="C10" s="254">
        <v>803023</v>
      </c>
      <c r="D10" s="7" t="s">
        <v>33</v>
      </c>
      <c r="E10" s="7"/>
      <c r="F10" s="7"/>
      <c r="G10" s="7"/>
      <c r="H10" t="s">
        <v>390</v>
      </c>
      <c r="I10" s="7" t="s">
        <v>321</v>
      </c>
      <c r="J10" t="s">
        <v>390</v>
      </c>
      <c r="K10" s="741" t="s">
        <v>334</v>
      </c>
      <c r="L10" s="741"/>
      <c r="M10" s="743" t="s">
        <v>333</v>
      </c>
      <c r="N10">
        <v>-0.5</v>
      </c>
      <c r="O10" t="s">
        <v>391</v>
      </c>
      <c r="P10"/>
    </row>
    <row r="11" spans="1:25" x14ac:dyDescent="0.25">
      <c r="C11" s="254">
        <v>803043</v>
      </c>
      <c r="D11" s="7" t="s">
        <v>106</v>
      </c>
      <c r="E11" s="7"/>
      <c r="F11" s="7"/>
      <c r="G11" s="7"/>
      <c r="H11" s="742" t="s">
        <v>322</v>
      </c>
      <c r="I11" s="742" t="s">
        <v>325</v>
      </c>
      <c r="J11" s="742" t="s">
        <v>322</v>
      </c>
      <c r="K11" s="742" t="s">
        <v>392</v>
      </c>
      <c r="L11" s="742"/>
      <c r="M11" s="742" t="s">
        <v>333</v>
      </c>
      <c r="N11"/>
      <c r="O11" t="s">
        <v>391</v>
      </c>
      <c r="P11"/>
    </row>
    <row r="12" spans="1:25" x14ac:dyDescent="0.25">
      <c r="C12" s="254">
        <v>803251</v>
      </c>
      <c r="D12" s="7" t="s">
        <v>107</v>
      </c>
      <c r="E12" s="7"/>
      <c r="F12" s="7"/>
      <c r="G12" s="7"/>
      <c r="H12" s="742" t="s">
        <v>322</v>
      </c>
      <c r="I12" s="742" t="s">
        <v>321</v>
      </c>
      <c r="J12" s="742" t="s">
        <v>390</v>
      </c>
      <c r="K12" s="742" t="s">
        <v>335</v>
      </c>
      <c r="L12" s="742" t="s">
        <v>327</v>
      </c>
      <c r="M12" s="742" t="s">
        <v>333</v>
      </c>
      <c r="N12"/>
      <c r="O12"/>
      <c r="P12" s="7" t="str">
        <f>H12&amp;" "&amp;K12&amp;L12</f>
        <v>VS Hohenems-Schwefel (mit ASO)</v>
      </c>
    </row>
    <row r="13" spans="1:25" x14ac:dyDescent="0.25">
      <c r="C13" s="254">
        <v>804013</v>
      </c>
      <c r="D13" s="7" t="s">
        <v>34</v>
      </c>
      <c r="E13" s="7"/>
      <c r="F13" s="7"/>
      <c r="G13" s="7"/>
      <c r="H13" t="s">
        <v>390</v>
      </c>
      <c r="I13" s="7" t="s">
        <v>321</v>
      </c>
      <c r="J13" t="s">
        <v>390</v>
      </c>
      <c r="K13" s="741" t="s">
        <v>336</v>
      </c>
      <c r="L13" s="741"/>
      <c r="M13" s="743" t="s">
        <v>336</v>
      </c>
      <c r="N13"/>
      <c r="O13" t="s">
        <v>391</v>
      </c>
      <c r="P13"/>
    </row>
    <row r="14" spans="1:25" x14ac:dyDescent="0.25">
      <c r="C14" s="254">
        <v>804023</v>
      </c>
      <c r="D14" s="7" t="s">
        <v>108</v>
      </c>
      <c r="E14" s="7"/>
      <c r="F14" s="7"/>
      <c r="G14" s="7"/>
      <c r="H14" t="s">
        <v>390</v>
      </c>
      <c r="I14" s="7" t="s">
        <v>325</v>
      </c>
      <c r="J14" t="s">
        <v>390</v>
      </c>
      <c r="K14" s="741" t="s">
        <v>393</v>
      </c>
      <c r="L14" s="741"/>
      <c r="M14" s="743" t="s">
        <v>336</v>
      </c>
      <c r="N14"/>
      <c r="O14" t="s">
        <v>391</v>
      </c>
      <c r="P14"/>
    </row>
    <row r="15" spans="1:25" x14ac:dyDescent="0.25">
      <c r="C15" s="254">
        <v>804033</v>
      </c>
      <c r="D15" s="7" t="s">
        <v>109</v>
      </c>
      <c r="E15" s="7"/>
      <c r="F15" s="7"/>
      <c r="G15" s="7"/>
      <c r="H15" t="s">
        <v>390</v>
      </c>
      <c r="I15" s="7" t="s">
        <v>321</v>
      </c>
      <c r="J15" t="s">
        <v>390</v>
      </c>
      <c r="K15" s="741" t="s">
        <v>394</v>
      </c>
      <c r="L15" s="741"/>
      <c r="M15" s="743" t="s">
        <v>336</v>
      </c>
      <c r="N15"/>
      <c r="O15" t="s">
        <v>391</v>
      </c>
      <c r="P15"/>
    </row>
    <row r="16" spans="1:25" x14ac:dyDescent="0.25">
      <c r="C16" s="254">
        <v>804073</v>
      </c>
      <c r="D16" s="7" t="s">
        <v>110</v>
      </c>
      <c r="E16" s="7"/>
      <c r="F16" s="7"/>
      <c r="G16" s="7"/>
      <c r="H16" t="s">
        <v>390</v>
      </c>
      <c r="I16" s="7" t="s">
        <v>321</v>
      </c>
      <c r="J16" t="s">
        <v>390</v>
      </c>
      <c r="K16" s="741" t="s">
        <v>337</v>
      </c>
      <c r="L16" s="741"/>
      <c r="M16" s="743" t="s">
        <v>336</v>
      </c>
      <c r="N16"/>
      <c r="O16" t="s">
        <v>391</v>
      </c>
      <c r="P16"/>
    </row>
    <row r="17" spans="3:16" x14ac:dyDescent="0.25">
      <c r="C17" s="254">
        <v>804083</v>
      </c>
      <c r="D17" s="7" t="s">
        <v>111</v>
      </c>
      <c r="E17" s="7"/>
      <c r="F17" s="7"/>
      <c r="G17" s="7"/>
      <c r="H17" t="s">
        <v>390</v>
      </c>
      <c r="I17" s="7" t="s">
        <v>321</v>
      </c>
      <c r="J17" t="s">
        <v>390</v>
      </c>
      <c r="K17" s="741" t="s">
        <v>338</v>
      </c>
      <c r="L17" s="741"/>
      <c r="M17" s="743" t="s">
        <v>336</v>
      </c>
      <c r="N17"/>
      <c r="O17" t="s">
        <v>391</v>
      </c>
      <c r="P17"/>
    </row>
    <row r="18" spans="3:16" x14ac:dyDescent="0.25">
      <c r="C18" s="254">
        <v>804093</v>
      </c>
      <c r="D18" s="7" t="s">
        <v>36</v>
      </c>
      <c r="E18" s="7"/>
      <c r="F18" s="7"/>
      <c r="G18" s="7"/>
      <c r="H18" t="s">
        <v>390</v>
      </c>
      <c r="I18" s="7" t="s">
        <v>321</v>
      </c>
      <c r="J18" t="s">
        <v>390</v>
      </c>
      <c r="K18" s="7" t="s">
        <v>36</v>
      </c>
      <c r="L18" s="7"/>
      <c r="M18" s="743" t="s">
        <v>336</v>
      </c>
      <c r="N18"/>
      <c r="O18" t="s">
        <v>391</v>
      </c>
      <c r="P18"/>
    </row>
    <row r="19" spans="3:16" x14ac:dyDescent="0.25">
      <c r="C19" s="254">
        <v>804261</v>
      </c>
      <c r="D19" s="7" t="s">
        <v>35</v>
      </c>
      <c r="E19" s="7"/>
      <c r="F19" s="7"/>
      <c r="G19" s="7"/>
      <c r="H19" s="742" t="s">
        <v>322</v>
      </c>
      <c r="I19" s="742" t="s">
        <v>321</v>
      </c>
      <c r="J19" s="742" t="s">
        <v>390</v>
      </c>
      <c r="K19" s="742" t="s">
        <v>339</v>
      </c>
      <c r="L19" s="742" t="s">
        <v>327</v>
      </c>
      <c r="M19" s="742" t="s">
        <v>336</v>
      </c>
      <c r="N19"/>
      <c r="O19" t="s">
        <v>391</v>
      </c>
      <c r="P19" s="7" t="str">
        <f>H19&amp;" "&amp;K19&amp;L19</f>
        <v>VS Rankweil-Markt (mit ASO)</v>
      </c>
    </row>
  </sheetData>
  <sheetProtection algorithmName="SHA-512" hashValue="j2heWfBUEMkz7DpvIFTfWEvfQ+ZnfwCEyB0HqzocP3qDE47qoI49VpYfXlzIWFZzsw/fd9hj6OMgWnaE19pMGQ==" saltValue="Pwc1bjqsey0rg0hr/tULLQ==" spinCount="100000" sheet="1" formatRows="0"/>
  <autoFilter ref="A2:O2"/>
  <pageMargins left="0.54" right="0.3" top="0.62" bottom="0.56999999999999995" header="0.31496062992125984" footer="0.31496062992125984"/>
  <pageSetup paperSize="9" scale="95" fitToHeight="0"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tabColor rgb="FFFFFF99"/>
    <pageSetUpPr fitToPage="1"/>
  </sheetPr>
  <dimension ref="A1:X106"/>
  <sheetViews>
    <sheetView showGridLines="0" showZeros="0" zoomScaleNormal="100" workbookViewId="0">
      <selection activeCell="A6" sqref="A6:C6"/>
    </sheetView>
  </sheetViews>
  <sheetFormatPr baseColWidth="10" defaultColWidth="12.85546875" defaultRowHeight="15" customHeight="1" zeroHeight="1" x14ac:dyDescent="0.25"/>
  <cols>
    <col min="1" max="1" width="3.42578125" style="684" customWidth="1"/>
    <col min="2" max="2" width="32.85546875" style="684" customWidth="1"/>
    <col min="3" max="3" width="6.28515625" style="684" customWidth="1"/>
    <col min="4" max="10" width="15" style="684" customWidth="1"/>
    <col min="11" max="11" width="6" style="684" customWidth="1"/>
    <col min="12" max="12" width="11.42578125" style="684" customWidth="1"/>
    <col min="13" max="13" width="2" style="684" customWidth="1"/>
    <col min="14" max="14" width="23.85546875" style="684" customWidth="1"/>
    <col min="15" max="15" width="3.5703125" style="716" customWidth="1"/>
    <col min="16" max="16" width="12.85546875" style="716" customWidth="1"/>
    <col min="17" max="18" width="12.85546875" style="705" customWidth="1"/>
    <col min="19" max="256" width="12.85546875" style="684"/>
    <col min="257" max="257" width="3.42578125" style="684" customWidth="1"/>
    <col min="258" max="258" width="32.85546875" style="684" customWidth="1"/>
    <col min="259" max="259" width="6.28515625" style="684" customWidth="1"/>
    <col min="260" max="266" width="15" style="684" customWidth="1"/>
    <col min="267" max="267" width="6" style="684" customWidth="1"/>
    <col min="268" max="268" width="11.42578125" style="684" customWidth="1"/>
    <col min="269" max="269" width="2" style="684" customWidth="1"/>
    <col min="270" max="270" width="23.85546875" style="684" customWidth="1"/>
    <col min="271" max="271" width="3.5703125" style="684" customWidth="1"/>
    <col min="272" max="274" width="12.85546875" style="684" customWidth="1"/>
    <col min="275" max="512" width="12.85546875" style="684"/>
    <col min="513" max="513" width="3.42578125" style="684" customWidth="1"/>
    <col min="514" max="514" width="32.85546875" style="684" customWidth="1"/>
    <col min="515" max="515" width="6.28515625" style="684" customWidth="1"/>
    <col min="516" max="522" width="15" style="684" customWidth="1"/>
    <col min="523" max="523" width="6" style="684" customWidth="1"/>
    <col min="524" max="524" width="11.42578125" style="684" customWidth="1"/>
    <col min="525" max="525" width="2" style="684" customWidth="1"/>
    <col min="526" max="526" width="23.85546875" style="684" customWidth="1"/>
    <col min="527" max="527" width="3.5703125" style="684" customWidth="1"/>
    <col min="528" max="530" width="12.85546875" style="684" customWidth="1"/>
    <col min="531" max="768" width="12.85546875" style="684"/>
    <col min="769" max="769" width="3.42578125" style="684" customWidth="1"/>
    <col min="770" max="770" width="32.85546875" style="684" customWidth="1"/>
    <col min="771" max="771" width="6.28515625" style="684" customWidth="1"/>
    <col min="772" max="778" width="15" style="684" customWidth="1"/>
    <col min="779" max="779" width="6" style="684" customWidth="1"/>
    <col min="780" max="780" width="11.42578125" style="684" customWidth="1"/>
    <col min="781" max="781" width="2" style="684" customWidth="1"/>
    <col min="782" max="782" width="23.85546875" style="684" customWidth="1"/>
    <col min="783" max="783" width="3.5703125" style="684" customWidth="1"/>
    <col min="784" max="786" width="12.85546875" style="684" customWidth="1"/>
    <col min="787" max="1024" width="12.85546875" style="684"/>
    <col min="1025" max="1025" width="3.42578125" style="684" customWidth="1"/>
    <col min="1026" max="1026" width="32.85546875" style="684" customWidth="1"/>
    <col min="1027" max="1027" width="6.28515625" style="684" customWidth="1"/>
    <col min="1028" max="1034" width="15" style="684" customWidth="1"/>
    <col min="1035" max="1035" width="6" style="684" customWidth="1"/>
    <col min="1036" max="1036" width="11.42578125" style="684" customWidth="1"/>
    <col min="1037" max="1037" width="2" style="684" customWidth="1"/>
    <col min="1038" max="1038" width="23.85546875" style="684" customWidth="1"/>
    <col min="1039" max="1039" width="3.5703125" style="684" customWidth="1"/>
    <col min="1040" max="1042" width="12.85546875" style="684" customWidth="1"/>
    <col min="1043" max="1280" width="12.85546875" style="684"/>
    <col min="1281" max="1281" width="3.42578125" style="684" customWidth="1"/>
    <col min="1282" max="1282" width="32.85546875" style="684" customWidth="1"/>
    <col min="1283" max="1283" width="6.28515625" style="684" customWidth="1"/>
    <col min="1284" max="1290" width="15" style="684" customWidth="1"/>
    <col min="1291" max="1291" width="6" style="684" customWidth="1"/>
    <col min="1292" max="1292" width="11.42578125" style="684" customWidth="1"/>
    <col min="1293" max="1293" width="2" style="684" customWidth="1"/>
    <col min="1294" max="1294" width="23.85546875" style="684" customWidth="1"/>
    <col min="1295" max="1295" width="3.5703125" style="684" customWidth="1"/>
    <col min="1296" max="1298" width="12.85546875" style="684" customWidth="1"/>
    <col min="1299" max="1536" width="12.85546875" style="684"/>
    <col min="1537" max="1537" width="3.42578125" style="684" customWidth="1"/>
    <col min="1538" max="1538" width="32.85546875" style="684" customWidth="1"/>
    <col min="1539" max="1539" width="6.28515625" style="684" customWidth="1"/>
    <col min="1540" max="1546" width="15" style="684" customWidth="1"/>
    <col min="1547" max="1547" width="6" style="684" customWidth="1"/>
    <col min="1548" max="1548" width="11.42578125" style="684" customWidth="1"/>
    <col min="1549" max="1549" width="2" style="684" customWidth="1"/>
    <col min="1550" max="1550" width="23.85546875" style="684" customWidth="1"/>
    <col min="1551" max="1551" width="3.5703125" style="684" customWidth="1"/>
    <col min="1552" max="1554" width="12.85546875" style="684" customWidth="1"/>
    <col min="1555" max="1792" width="12.85546875" style="684"/>
    <col min="1793" max="1793" width="3.42578125" style="684" customWidth="1"/>
    <col min="1794" max="1794" width="32.85546875" style="684" customWidth="1"/>
    <col min="1795" max="1795" width="6.28515625" style="684" customWidth="1"/>
    <col min="1796" max="1802" width="15" style="684" customWidth="1"/>
    <col min="1803" max="1803" width="6" style="684" customWidth="1"/>
    <col min="1804" max="1804" width="11.42578125" style="684" customWidth="1"/>
    <col min="1805" max="1805" width="2" style="684" customWidth="1"/>
    <col min="1806" max="1806" width="23.85546875" style="684" customWidth="1"/>
    <col min="1807" max="1807" width="3.5703125" style="684" customWidth="1"/>
    <col min="1808" max="1810" width="12.85546875" style="684" customWidth="1"/>
    <col min="1811" max="2048" width="12.85546875" style="684"/>
    <col min="2049" max="2049" width="3.42578125" style="684" customWidth="1"/>
    <col min="2050" max="2050" width="32.85546875" style="684" customWidth="1"/>
    <col min="2051" max="2051" width="6.28515625" style="684" customWidth="1"/>
    <col min="2052" max="2058" width="15" style="684" customWidth="1"/>
    <col min="2059" max="2059" width="6" style="684" customWidth="1"/>
    <col min="2060" max="2060" width="11.42578125" style="684" customWidth="1"/>
    <col min="2061" max="2061" width="2" style="684" customWidth="1"/>
    <col min="2062" max="2062" width="23.85546875" style="684" customWidth="1"/>
    <col min="2063" max="2063" width="3.5703125" style="684" customWidth="1"/>
    <col min="2064" max="2066" width="12.85546875" style="684" customWidth="1"/>
    <col min="2067" max="2304" width="12.85546875" style="684"/>
    <col min="2305" max="2305" width="3.42578125" style="684" customWidth="1"/>
    <col min="2306" max="2306" width="32.85546875" style="684" customWidth="1"/>
    <col min="2307" max="2307" width="6.28515625" style="684" customWidth="1"/>
    <col min="2308" max="2314" width="15" style="684" customWidth="1"/>
    <col min="2315" max="2315" width="6" style="684" customWidth="1"/>
    <col min="2316" max="2316" width="11.42578125" style="684" customWidth="1"/>
    <col min="2317" max="2317" width="2" style="684" customWidth="1"/>
    <col min="2318" max="2318" width="23.85546875" style="684" customWidth="1"/>
    <col min="2319" max="2319" width="3.5703125" style="684" customWidth="1"/>
    <col min="2320" max="2322" width="12.85546875" style="684" customWidth="1"/>
    <col min="2323" max="2560" width="12.85546875" style="684"/>
    <col min="2561" max="2561" width="3.42578125" style="684" customWidth="1"/>
    <col min="2562" max="2562" width="32.85546875" style="684" customWidth="1"/>
    <col min="2563" max="2563" width="6.28515625" style="684" customWidth="1"/>
    <col min="2564" max="2570" width="15" style="684" customWidth="1"/>
    <col min="2571" max="2571" width="6" style="684" customWidth="1"/>
    <col min="2572" max="2572" width="11.42578125" style="684" customWidth="1"/>
    <col min="2573" max="2573" width="2" style="684" customWidth="1"/>
    <col min="2574" max="2574" width="23.85546875" style="684" customWidth="1"/>
    <col min="2575" max="2575" width="3.5703125" style="684" customWidth="1"/>
    <col min="2576" max="2578" width="12.85546875" style="684" customWidth="1"/>
    <col min="2579" max="2816" width="12.85546875" style="684"/>
    <col min="2817" max="2817" width="3.42578125" style="684" customWidth="1"/>
    <col min="2818" max="2818" width="32.85546875" style="684" customWidth="1"/>
    <col min="2819" max="2819" width="6.28515625" style="684" customWidth="1"/>
    <col min="2820" max="2826" width="15" style="684" customWidth="1"/>
    <col min="2827" max="2827" width="6" style="684" customWidth="1"/>
    <col min="2828" max="2828" width="11.42578125" style="684" customWidth="1"/>
    <col min="2829" max="2829" width="2" style="684" customWidth="1"/>
    <col min="2830" max="2830" width="23.85546875" style="684" customWidth="1"/>
    <col min="2831" max="2831" width="3.5703125" style="684" customWidth="1"/>
    <col min="2832" max="2834" width="12.85546875" style="684" customWidth="1"/>
    <col min="2835" max="3072" width="12.85546875" style="684"/>
    <col min="3073" max="3073" width="3.42578125" style="684" customWidth="1"/>
    <col min="3074" max="3074" width="32.85546875" style="684" customWidth="1"/>
    <col min="3075" max="3075" width="6.28515625" style="684" customWidth="1"/>
    <col min="3076" max="3082" width="15" style="684" customWidth="1"/>
    <col min="3083" max="3083" width="6" style="684" customWidth="1"/>
    <col min="3084" max="3084" width="11.42578125" style="684" customWidth="1"/>
    <col min="3085" max="3085" width="2" style="684" customWidth="1"/>
    <col min="3086" max="3086" width="23.85546875" style="684" customWidth="1"/>
    <col min="3087" max="3087" width="3.5703125" style="684" customWidth="1"/>
    <col min="3088" max="3090" width="12.85546875" style="684" customWidth="1"/>
    <col min="3091" max="3328" width="12.85546875" style="684"/>
    <col min="3329" max="3329" width="3.42578125" style="684" customWidth="1"/>
    <col min="3330" max="3330" width="32.85546875" style="684" customWidth="1"/>
    <col min="3331" max="3331" width="6.28515625" style="684" customWidth="1"/>
    <col min="3332" max="3338" width="15" style="684" customWidth="1"/>
    <col min="3339" max="3339" width="6" style="684" customWidth="1"/>
    <col min="3340" max="3340" width="11.42578125" style="684" customWidth="1"/>
    <col min="3341" max="3341" width="2" style="684" customWidth="1"/>
    <col min="3342" max="3342" width="23.85546875" style="684" customWidth="1"/>
    <col min="3343" max="3343" width="3.5703125" style="684" customWidth="1"/>
    <col min="3344" max="3346" width="12.85546875" style="684" customWidth="1"/>
    <col min="3347" max="3584" width="12.85546875" style="684"/>
    <col min="3585" max="3585" width="3.42578125" style="684" customWidth="1"/>
    <col min="3586" max="3586" width="32.85546875" style="684" customWidth="1"/>
    <col min="3587" max="3587" width="6.28515625" style="684" customWidth="1"/>
    <col min="3588" max="3594" width="15" style="684" customWidth="1"/>
    <col min="3595" max="3595" width="6" style="684" customWidth="1"/>
    <col min="3596" max="3596" width="11.42578125" style="684" customWidth="1"/>
    <col min="3597" max="3597" width="2" style="684" customWidth="1"/>
    <col min="3598" max="3598" width="23.85546875" style="684" customWidth="1"/>
    <col min="3599" max="3599" width="3.5703125" style="684" customWidth="1"/>
    <col min="3600" max="3602" width="12.85546875" style="684" customWidth="1"/>
    <col min="3603" max="3840" width="12.85546875" style="684"/>
    <col min="3841" max="3841" width="3.42578125" style="684" customWidth="1"/>
    <col min="3842" max="3842" width="32.85546875" style="684" customWidth="1"/>
    <col min="3843" max="3843" width="6.28515625" style="684" customWidth="1"/>
    <col min="3844" max="3850" width="15" style="684" customWidth="1"/>
    <col min="3851" max="3851" width="6" style="684" customWidth="1"/>
    <col min="3852" max="3852" width="11.42578125" style="684" customWidth="1"/>
    <col min="3853" max="3853" width="2" style="684" customWidth="1"/>
    <col min="3854" max="3854" width="23.85546875" style="684" customWidth="1"/>
    <col min="3855" max="3855" width="3.5703125" style="684" customWidth="1"/>
    <col min="3856" max="3858" width="12.85546875" style="684" customWidth="1"/>
    <col min="3859" max="4096" width="12.85546875" style="684"/>
    <col min="4097" max="4097" width="3.42578125" style="684" customWidth="1"/>
    <col min="4098" max="4098" width="32.85546875" style="684" customWidth="1"/>
    <col min="4099" max="4099" width="6.28515625" style="684" customWidth="1"/>
    <col min="4100" max="4106" width="15" style="684" customWidth="1"/>
    <col min="4107" max="4107" width="6" style="684" customWidth="1"/>
    <col min="4108" max="4108" width="11.42578125" style="684" customWidth="1"/>
    <col min="4109" max="4109" width="2" style="684" customWidth="1"/>
    <col min="4110" max="4110" width="23.85546875" style="684" customWidth="1"/>
    <col min="4111" max="4111" width="3.5703125" style="684" customWidth="1"/>
    <col min="4112" max="4114" width="12.85546875" style="684" customWidth="1"/>
    <col min="4115" max="4352" width="12.85546875" style="684"/>
    <col min="4353" max="4353" width="3.42578125" style="684" customWidth="1"/>
    <col min="4354" max="4354" width="32.85546875" style="684" customWidth="1"/>
    <col min="4355" max="4355" width="6.28515625" style="684" customWidth="1"/>
    <col min="4356" max="4362" width="15" style="684" customWidth="1"/>
    <col min="4363" max="4363" width="6" style="684" customWidth="1"/>
    <col min="4364" max="4364" width="11.42578125" style="684" customWidth="1"/>
    <col min="4365" max="4365" width="2" style="684" customWidth="1"/>
    <col min="4366" max="4366" width="23.85546875" style="684" customWidth="1"/>
    <col min="4367" max="4367" width="3.5703125" style="684" customWidth="1"/>
    <col min="4368" max="4370" width="12.85546875" style="684" customWidth="1"/>
    <col min="4371" max="4608" width="12.85546875" style="684"/>
    <col min="4609" max="4609" width="3.42578125" style="684" customWidth="1"/>
    <col min="4610" max="4610" width="32.85546875" style="684" customWidth="1"/>
    <col min="4611" max="4611" width="6.28515625" style="684" customWidth="1"/>
    <col min="4612" max="4618" width="15" style="684" customWidth="1"/>
    <col min="4619" max="4619" width="6" style="684" customWidth="1"/>
    <col min="4620" max="4620" width="11.42578125" style="684" customWidth="1"/>
    <col min="4621" max="4621" width="2" style="684" customWidth="1"/>
    <col min="4622" max="4622" width="23.85546875" style="684" customWidth="1"/>
    <col min="4623" max="4623" width="3.5703125" style="684" customWidth="1"/>
    <col min="4624" max="4626" width="12.85546875" style="684" customWidth="1"/>
    <col min="4627" max="4864" width="12.85546875" style="684"/>
    <col min="4865" max="4865" width="3.42578125" style="684" customWidth="1"/>
    <col min="4866" max="4866" width="32.85546875" style="684" customWidth="1"/>
    <col min="4867" max="4867" width="6.28515625" style="684" customWidth="1"/>
    <col min="4868" max="4874" width="15" style="684" customWidth="1"/>
    <col min="4875" max="4875" width="6" style="684" customWidth="1"/>
    <col min="4876" max="4876" width="11.42578125" style="684" customWidth="1"/>
    <col min="4877" max="4877" width="2" style="684" customWidth="1"/>
    <col min="4878" max="4878" width="23.85546875" style="684" customWidth="1"/>
    <col min="4879" max="4879" width="3.5703125" style="684" customWidth="1"/>
    <col min="4880" max="4882" width="12.85546875" style="684" customWidth="1"/>
    <col min="4883" max="5120" width="12.85546875" style="684"/>
    <col min="5121" max="5121" width="3.42578125" style="684" customWidth="1"/>
    <col min="5122" max="5122" width="32.85546875" style="684" customWidth="1"/>
    <col min="5123" max="5123" width="6.28515625" style="684" customWidth="1"/>
    <col min="5124" max="5130" width="15" style="684" customWidth="1"/>
    <col min="5131" max="5131" width="6" style="684" customWidth="1"/>
    <col min="5132" max="5132" width="11.42578125" style="684" customWidth="1"/>
    <col min="5133" max="5133" width="2" style="684" customWidth="1"/>
    <col min="5134" max="5134" width="23.85546875" style="684" customWidth="1"/>
    <col min="5135" max="5135" width="3.5703125" style="684" customWidth="1"/>
    <col min="5136" max="5138" width="12.85546875" style="684" customWidth="1"/>
    <col min="5139" max="5376" width="12.85546875" style="684"/>
    <col min="5377" max="5377" width="3.42578125" style="684" customWidth="1"/>
    <col min="5378" max="5378" width="32.85546875" style="684" customWidth="1"/>
    <col min="5379" max="5379" width="6.28515625" style="684" customWidth="1"/>
    <col min="5380" max="5386" width="15" style="684" customWidth="1"/>
    <col min="5387" max="5387" width="6" style="684" customWidth="1"/>
    <col min="5388" max="5388" width="11.42578125" style="684" customWidth="1"/>
    <col min="5389" max="5389" width="2" style="684" customWidth="1"/>
    <col min="5390" max="5390" width="23.85546875" style="684" customWidth="1"/>
    <col min="5391" max="5391" width="3.5703125" style="684" customWidth="1"/>
    <col min="5392" max="5394" width="12.85546875" style="684" customWidth="1"/>
    <col min="5395" max="5632" width="12.85546875" style="684"/>
    <col min="5633" max="5633" width="3.42578125" style="684" customWidth="1"/>
    <col min="5634" max="5634" width="32.85546875" style="684" customWidth="1"/>
    <col min="5635" max="5635" width="6.28515625" style="684" customWidth="1"/>
    <col min="5636" max="5642" width="15" style="684" customWidth="1"/>
    <col min="5643" max="5643" width="6" style="684" customWidth="1"/>
    <col min="5644" max="5644" width="11.42578125" style="684" customWidth="1"/>
    <col min="5645" max="5645" width="2" style="684" customWidth="1"/>
    <col min="5646" max="5646" width="23.85546875" style="684" customWidth="1"/>
    <col min="5647" max="5647" width="3.5703125" style="684" customWidth="1"/>
    <col min="5648" max="5650" width="12.85546875" style="684" customWidth="1"/>
    <col min="5651" max="5888" width="12.85546875" style="684"/>
    <col min="5889" max="5889" width="3.42578125" style="684" customWidth="1"/>
    <col min="5890" max="5890" width="32.85546875" style="684" customWidth="1"/>
    <col min="5891" max="5891" width="6.28515625" style="684" customWidth="1"/>
    <col min="5892" max="5898" width="15" style="684" customWidth="1"/>
    <col min="5899" max="5899" width="6" style="684" customWidth="1"/>
    <col min="5900" max="5900" width="11.42578125" style="684" customWidth="1"/>
    <col min="5901" max="5901" width="2" style="684" customWidth="1"/>
    <col min="5902" max="5902" width="23.85546875" style="684" customWidth="1"/>
    <col min="5903" max="5903" width="3.5703125" style="684" customWidth="1"/>
    <col min="5904" max="5906" width="12.85546875" style="684" customWidth="1"/>
    <col min="5907" max="6144" width="12.85546875" style="684"/>
    <col min="6145" max="6145" width="3.42578125" style="684" customWidth="1"/>
    <col min="6146" max="6146" width="32.85546875" style="684" customWidth="1"/>
    <col min="6147" max="6147" width="6.28515625" style="684" customWidth="1"/>
    <col min="6148" max="6154" width="15" style="684" customWidth="1"/>
    <col min="6155" max="6155" width="6" style="684" customWidth="1"/>
    <col min="6156" max="6156" width="11.42578125" style="684" customWidth="1"/>
    <col min="6157" max="6157" width="2" style="684" customWidth="1"/>
    <col min="6158" max="6158" width="23.85546875" style="684" customWidth="1"/>
    <col min="6159" max="6159" width="3.5703125" style="684" customWidth="1"/>
    <col min="6160" max="6162" width="12.85546875" style="684" customWidth="1"/>
    <col min="6163" max="6400" width="12.85546875" style="684"/>
    <col min="6401" max="6401" width="3.42578125" style="684" customWidth="1"/>
    <col min="6402" max="6402" width="32.85546875" style="684" customWidth="1"/>
    <col min="6403" max="6403" width="6.28515625" style="684" customWidth="1"/>
    <col min="6404" max="6410" width="15" style="684" customWidth="1"/>
    <col min="6411" max="6411" width="6" style="684" customWidth="1"/>
    <col min="6412" max="6412" width="11.42578125" style="684" customWidth="1"/>
    <col min="6413" max="6413" width="2" style="684" customWidth="1"/>
    <col min="6414" max="6414" width="23.85546875" style="684" customWidth="1"/>
    <col min="6415" max="6415" width="3.5703125" style="684" customWidth="1"/>
    <col min="6416" max="6418" width="12.85546875" style="684" customWidth="1"/>
    <col min="6419" max="6656" width="12.85546875" style="684"/>
    <col min="6657" max="6657" width="3.42578125" style="684" customWidth="1"/>
    <col min="6658" max="6658" width="32.85546875" style="684" customWidth="1"/>
    <col min="6659" max="6659" width="6.28515625" style="684" customWidth="1"/>
    <col min="6660" max="6666" width="15" style="684" customWidth="1"/>
    <col min="6667" max="6667" width="6" style="684" customWidth="1"/>
    <col min="6668" max="6668" width="11.42578125" style="684" customWidth="1"/>
    <col min="6669" max="6669" width="2" style="684" customWidth="1"/>
    <col min="6670" max="6670" width="23.85546875" style="684" customWidth="1"/>
    <col min="6671" max="6671" width="3.5703125" style="684" customWidth="1"/>
    <col min="6672" max="6674" width="12.85546875" style="684" customWidth="1"/>
    <col min="6675" max="6912" width="12.85546875" style="684"/>
    <col min="6913" max="6913" width="3.42578125" style="684" customWidth="1"/>
    <col min="6914" max="6914" width="32.85546875" style="684" customWidth="1"/>
    <col min="6915" max="6915" width="6.28515625" style="684" customWidth="1"/>
    <col min="6916" max="6922" width="15" style="684" customWidth="1"/>
    <col min="6923" max="6923" width="6" style="684" customWidth="1"/>
    <col min="6924" max="6924" width="11.42578125" style="684" customWidth="1"/>
    <col min="6925" max="6925" width="2" style="684" customWidth="1"/>
    <col min="6926" max="6926" width="23.85546875" style="684" customWidth="1"/>
    <col min="6927" max="6927" width="3.5703125" style="684" customWidth="1"/>
    <col min="6928" max="6930" width="12.85546875" style="684" customWidth="1"/>
    <col min="6931" max="7168" width="12.85546875" style="684"/>
    <col min="7169" max="7169" width="3.42578125" style="684" customWidth="1"/>
    <col min="7170" max="7170" width="32.85546875" style="684" customWidth="1"/>
    <col min="7171" max="7171" width="6.28515625" style="684" customWidth="1"/>
    <col min="7172" max="7178" width="15" style="684" customWidth="1"/>
    <col min="7179" max="7179" width="6" style="684" customWidth="1"/>
    <col min="7180" max="7180" width="11.42578125" style="684" customWidth="1"/>
    <col min="7181" max="7181" width="2" style="684" customWidth="1"/>
    <col min="7182" max="7182" width="23.85546875" style="684" customWidth="1"/>
    <col min="7183" max="7183" width="3.5703125" style="684" customWidth="1"/>
    <col min="7184" max="7186" width="12.85546875" style="684" customWidth="1"/>
    <col min="7187" max="7424" width="12.85546875" style="684"/>
    <col min="7425" max="7425" width="3.42578125" style="684" customWidth="1"/>
    <col min="7426" max="7426" width="32.85546875" style="684" customWidth="1"/>
    <col min="7427" max="7427" width="6.28515625" style="684" customWidth="1"/>
    <col min="7428" max="7434" width="15" style="684" customWidth="1"/>
    <col min="7435" max="7435" width="6" style="684" customWidth="1"/>
    <col min="7436" max="7436" width="11.42578125" style="684" customWidth="1"/>
    <col min="7437" max="7437" width="2" style="684" customWidth="1"/>
    <col min="7438" max="7438" width="23.85546875" style="684" customWidth="1"/>
    <col min="7439" max="7439" width="3.5703125" style="684" customWidth="1"/>
    <col min="7440" max="7442" width="12.85546875" style="684" customWidth="1"/>
    <col min="7443" max="7680" width="12.85546875" style="684"/>
    <col min="7681" max="7681" width="3.42578125" style="684" customWidth="1"/>
    <col min="7682" max="7682" width="32.85546875" style="684" customWidth="1"/>
    <col min="7683" max="7683" width="6.28515625" style="684" customWidth="1"/>
    <col min="7684" max="7690" width="15" style="684" customWidth="1"/>
    <col min="7691" max="7691" width="6" style="684" customWidth="1"/>
    <col min="7692" max="7692" width="11.42578125" style="684" customWidth="1"/>
    <col min="7693" max="7693" width="2" style="684" customWidth="1"/>
    <col min="7694" max="7694" width="23.85546875" style="684" customWidth="1"/>
    <col min="7695" max="7695" width="3.5703125" style="684" customWidth="1"/>
    <col min="7696" max="7698" width="12.85546875" style="684" customWidth="1"/>
    <col min="7699" max="7936" width="12.85546875" style="684"/>
    <col min="7937" max="7937" width="3.42578125" style="684" customWidth="1"/>
    <col min="7938" max="7938" width="32.85546875" style="684" customWidth="1"/>
    <col min="7939" max="7939" width="6.28515625" style="684" customWidth="1"/>
    <col min="7940" max="7946" width="15" style="684" customWidth="1"/>
    <col min="7947" max="7947" width="6" style="684" customWidth="1"/>
    <col min="7948" max="7948" width="11.42578125" style="684" customWidth="1"/>
    <col min="7949" max="7949" width="2" style="684" customWidth="1"/>
    <col min="7950" max="7950" width="23.85546875" style="684" customWidth="1"/>
    <col min="7951" max="7951" width="3.5703125" style="684" customWidth="1"/>
    <col min="7952" max="7954" width="12.85546875" style="684" customWidth="1"/>
    <col min="7955" max="8192" width="12.85546875" style="684"/>
    <col min="8193" max="8193" width="3.42578125" style="684" customWidth="1"/>
    <col min="8194" max="8194" width="32.85546875" style="684" customWidth="1"/>
    <col min="8195" max="8195" width="6.28515625" style="684" customWidth="1"/>
    <col min="8196" max="8202" width="15" style="684" customWidth="1"/>
    <col min="8203" max="8203" width="6" style="684" customWidth="1"/>
    <col min="8204" max="8204" width="11.42578125" style="684" customWidth="1"/>
    <col min="8205" max="8205" width="2" style="684" customWidth="1"/>
    <col min="8206" max="8206" width="23.85546875" style="684" customWidth="1"/>
    <col min="8207" max="8207" width="3.5703125" style="684" customWidth="1"/>
    <col min="8208" max="8210" width="12.85546875" style="684" customWidth="1"/>
    <col min="8211" max="8448" width="12.85546875" style="684"/>
    <col min="8449" max="8449" width="3.42578125" style="684" customWidth="1"/>
    <col min="8450" max="8450" width="32.85546875" style="684" customWidth="1"/>
    <col min="8451" max="8451" width="6.28515625" style="684" customWidth="1"/>
    <col min="8452" max="8458" width="15" style="684" customWidth="1"/>
    <col min="8459" max="8459" width="6" style="684" customWidth="1"/>
    <col min="8460" max="8460" width="11.42578125" style="684" customWidth="1"/>
    <col min="8461" max="8461" width="2" style="684" customWidth="1"/>
    <col min="8462" max="8462" width="23.85546875" style="684" customWidth="1"/>
    <col min="8463" max="8463" width="3.5703125" style="684" customWidth="1"/>
    <col min="8464" max="8466" width="12.85546875" style="684" customWidth="1"/>
    <col min="8467" max="8704" width="12.85546875" style="684"/>
    <col min="8705" max="8705" width="3.42578125" style="684" customWidth="1"/>
    <col min="8706" max="8706" width="32.85546875" style="684" customWidth="1"/>
    <col min="8707" max="8707" width="6.28515625" style="684" customWidth="1"/>
    <col min="8708" max="8714" width="15" style="684" customWidth="1"/>
    <col min="8715" max="8715" width="6" style="684" customWidth="1"/>
    <col min="8716" max="8716" width="11.42578125" style="684" customWidth="1"/>
    <col min="8717" max="8717" width="2" style="684" customWidth="1"/>
    <col min="8718" max="8718" width="23.85546875" style="684" customWidth="1"/>
    <col min="8719" max="8719" width="3.5703125" style="684" customWidth="1"/>
    <col min="8720" max="8722" width="12.85546875" style="684" customWidth="1"/>
    <col min="8723" max="8960" width="12.85546875" style="684"/>
    <col min="8961" max="8961" width="3.42578125" style="684" customWidth="1"/>
    <col min="8962" max="8962" width="32.85546875" style="684" customWidth="1"/>
    <col min="8963" max="8963" width="6.28515625" style="684" customWidth="1"/>
    <col min="8964" max="8970" width="15" style="684" customWidth="1"/>
    <col min="8971" max="8971" width="6" style="684" customWidth="1"/>
    <col min="8972" max="8972" width="11.42578125" style="684" customWidth="1"/>
    <col min="8973" max="8973" width="2" style="684" customWidth="1"/>
    <col min="8974" max="8974" width="23.85546875" style="684" customWidth="1"/>
    <col min="8975" max="8975" width="3.5703125" style="684" customWidth="1"/>
    <col min="8976" max="8978" width="12.85546875" style="684" customWidth="1"/>
    <col min="8979" max="9216" width="12.85546875" style="684"/>
    <col min="9217" max="9217" width="3.42578125" style="684" customWidth="1"/>
    <col min="9218" max="9218" width="32.85546875" style="684" customWidth="1"/>
    <col min="9219" max="9219" width="6.28515625" style="684" customWidth="1"/>
    <col min="9220" max="9226" width="15" style="684" customWidth="1"/>
    <col min="9227" max="9227" width="6" style="684" customWidth="1"/>
    <col min="9228" max="9228" width="11.42578125" style="684" customWidth="1"/>
    <col min="9229" max="9229" width="2" style="684" customWidth="1"/>
    <col min="9230" max="9230" width="23.85546875" style="684" customWidth="1"/>
    <col min="9231" max="9231" width="3.5703125" style="684" customWidth="1"/>
    <col min="9232" max="9234" width="12.85546875" style="684" customWidth="1"/>
    <col min="9235" max="9472" width="12.85546875" style="684"/>
    <col min="9473" max="9473" width="3.42578125" style="684" customWidth="1"/>
    <col min="9474" max="9474" width="32.85546875" style="684" customWidth="1"/>
    <col min="9475" max="9475" width="6.28515625" style="684" customWidth="1"/>
    <col min="9476" max="9482" width="15" style="684" customWidth="1"/>
    <col min="9483" max="9483" width="6" style="684" customWidth="1"/>
    <col min="9484" max="9484" width="11.42578125" style="684" customWidth="1"/>
    <col min="9485" max="9485" width="2" style="684" customWidth="1"/>
    <col min="9486" max="9486" width="23.85546875" style="684" customWidth="1"/>
    <col min="9487" max="9487" width="3.5703125" style="684" customWidth="1"/>
    <col min="9488" max="9490" width="12.85546875" style="684" customWidth="1"/>
    <col min="9491" max="9728" width="12.85546875" style="684"/>
    <col min="9729" max="9729" width="3.42578125" style="684" customWidth="1"/>
    <col min="9730" max="9730" width="32.85546875" style="684" customWidth="1"/>
    <col min="9731" max="9731" width="6.28515625" style="684" customWidth="1"/>
    <col min="9732" max="9738" width="15" style="684" customWidth="1"/>
    <col min="9739" max="9739" width="6" style="684" customWidth="1"/>
    <col min="9740" max="9740" width="11.42578125" style="684" customWidth="1"/>
    <col min="9741" max="9741" width="2" style="684" customWidth="1"/>
    <col min="9742" max="9742" width="23.85546875" style="684" customWidth="1"/>
    <col min="9743" max="9743" width="3.5703125" style="684" customWidth="1"/>
    <col min="9744" max="9746" width="12.85546875" style="684" customWidth="1"/>
    <col min="9747" max="9984" width="12.85546875" style="684"/>
    <col min="9985" max="9985" width="3.42578125" style="684" customWidth="1"/>
    <col min="9986" max="9986" width="32.85546875" style="684" customWidth="1"/>
    <col min="9987" max="9987" width="6.28515625" style="684" customWidth="1"/>
    <col min="9988" max="9994" width="15" style="684" customWidth="1"/>
    <col min="9995" max="9995" width="6" style="684" customWidth="1"/>
    <col min="9996" max="9996" width="11.42578125" style="684" customWidth="1"/>
    <col min="9997" max="9997" width="2" style="684" customWidth="1"/>
    <col min="9998" max="9998" width="23.85546875" style="684" customWidth="1"/>
    <col min="9999" max="9999" width="3.5703125" style="684" customWidth="1"/>
    <col min="10000" max="10002" width="12.85546875" style="684" customWidth="1"/>
    <col min="10003" max="10240" width="12.85546875" style="684"/>
    <col min="10241" max="10241" width="3.42578125" style="684" customWidth="1"/>
    <col min="10242" max="10242" width="32.85546875" style="684" customWidth="1"/>
    <col min="10243" max="10243" width="6.28515625" style="684" customWidth="1"/>
    <col min="10244" max="10250" width="15" style="684" customWidth="1"/>
    <col min="10251" max="10251" width="6" style="684" customWidth="1"/>
    <col min="10252" max="10252" width="11.42578125" style="684" customWidth="1"/>
    <col min="10253" max="10253" width="2" style="684" customWidth="1"/>
    <col min="10254" max="10254" width="23.85546875" style="684" customWidth="1"/>
    <col min="10255" max="10255" width="3.5703125" style="684" customWidth="1"/>
    <col min="10256" max="10258" width="12.85546875" style="684" customWidth="1"/>
    <col min="10259" max="10496" width="12.85546875" style="684"/>
    <col min="10497" max="10497" width="3.42578125" style="684" customWidth="1"/>
    <col min="10498" max="10498" width="32.85546875" style="684" customWidth="1"/>
    <col min="10499" max="10499" width="6.28515625" style="684" customWidth="1"/>
    <col min="10500" max="10506" width="15" style="684" customWidth="1"/>
    <col min="10507" max="10507" width="6" style="684" customWidth="1"/>
    <col min="10508" max="10508" width="11.42578125" style="684" customWidth="1"/>
    <col min="10509" max="10509" width="2" style="684" customWidth="1"/>
    <col min="10510" max="10510" width="23.85546875" style="684" customWidth="1"/>
    <col min="10511" max="10511" width="3.5703125" style="684" customWidth="1"/>
    <col min="10512" max="10514" width="12.85546875" style="684" customWidth="1"/>
    <col min="10515" max="10752" width="12.85546875" style="684"/>
    <col min="10753" max="10753" width="3.42578125" style="684" customWidth="1"/>
    <col min="10754" max="10754" width="32.85546875" style="684" customWidth="1"/>
    <col min="10755" max="10755" width="6.28515625" style="684" customWidth="1"/>
    <col min="10756" max="10762" width="15" style="684" customWidth="1"/>
    <col min="10763" max="10763" width="6" style="684" customWidth="1"/>
    <col min="10764" max="10764" width="11.42578125" style="684" customWidth="1"/>
    <col min="10765" max="10765" width="2" style="684" customWidth="1"/>
    <col min="10766" max="10766" width="23.85546875" style="684" customWidth="1"/>
    <col min="10767" max="10767" width="3.5703125" style="684" customWidth="1"/>
    <col min="10768" max="10770" width="12.85546875" style="684" customWidth="1"/>
    <col min="10771" max="11008" width="12.85546875" style="684"/>
    <col min="11009" max="11009" width="3.42578125" style="684" customWidth="1"/>
    <col min="11010" max="11010" width="32.85546875" style="684" customWidth="1"/>
    <col min="11011" max="11011" width="6.28515625" style="684" customWidth="1"/>
    <col min="11012" max="11018" width="15" style="684" customWidth="1"/>
    <col min="11019" max="11019" width="6" style="684" customWidth="1"/>
    <col min="11020" max="11020" width="11.42578125" style="684" customWidth="1"/>
    <col min="11021" max="11021" width="2" style="684" customWidth="1"/>
    <col min="11022" max="11022" width="23.85546875" style="684" customWidth="1"/>
    <col min="11023" max="11023" width="3.5703125" style="684" customWidth="1"/>
    <col min="11024" max="11026" width="12.85546875" style="684" customWidth="1"/>
    <col min="11027" max="11264" width="12.85546875" style="684"/>
    <col min="11265" max="11265" width="3.42578125" style="684" customWidth="1"/>
    <col min="11266" max="11266" width="32.85546875" style="684" customWidth="1"/>
    <col min="11267" max="11267" width="6.28515625" style="684" customWidth="1"/>
    <col min="11268" max="11274" width="15" style="684" customWidth="1"/>
    <col min="11275" max="11275" width="6" style="684" customWidth="1"/>
    <col min="11276" max="11276" width="11.42578125" style="684" customWidth="1"/>
    <col min="11277" max="11277" width="2" style="684" customWidth="1"/>
    <col min="11278" max="11278" width="23.85546875" style="684" customWidth="1"/>
    <col min="11279" max="11279" width="3.5703125" style="684" customWidth="1"/>
    <col min="11280" max="11282" width="12.85546875" style="684" customWidth="1"/>
    <col min="11283" max="11520" width="12.85546875" style="684"/>
    <col min="11521" max="11521" width="3.42578125" style="684" customWidth="1"/>
    <col min="11522" max="11522" width="32.85546875" style="684" customWidth="1"/>
    <col min="11523" max="11523" width="6.28515625" style="684" customWidth="1"/>
    <col min="11524" max="11530" width="15" style="684" customWidth="1"/>
    <col min="11531" max="11531" width="6" style="684" customWidth="1"/>
    <col min="11532" max="11532" width="11.42578125" style="684" customWidth="1"/>
    <col min="11533" max="11533" width="2" style="684" customWidth="1"/>
    <col min="11534" max="11534" width="23.85546875" style="684" customWidth="1"/>
    <col min="11535" max="11535" width="3.5703125" style="684" customWidth="1"/>
    <col min="11536" max="11538" width="12.85546875" style="684" customWidth="1"/>
    <col min="11539" max="11776" width="12.85546875" style="684"/>
    <col min="11777" max="11777" width="3.42578125" style="684" customWidth="1"/>
    <col min="11778" max="11778" width="32.85546875" style="684" customWidth="1"/>
    <col min="11779" max="11779" width="6.28515625" style="684" customWidth="1"/>
    <col min="11780" max="11786" width="15" style="684" customWidth="1"/>
    <col min="11787" max="11787" width="6" style="684" customWidth="1"/>
    <col min="11788" max="11788" width="11.42578125" style="684" customWidth="1"/>
    <col min="11789" max="11789" width="2" style="684" customWidth="1"/>
    <col min="11790" max="11790" width="23.85546875" style="684" customWidth="1"/>
    <col min="11791" max="11791" width="3.5703125" style="684" customWidth="1"/>
    <col min="11792" max="11794" width="12.85546875" style="684" customWidth="1"/>
    <col min="11795" max="12032" width="12.85546875" style="684"/>
    <col min="12033" max="12033" width="3.42578125" style="684" customWidth="1"/>
    <col min="12034" max="12034" width="32.85546875" style="684" customWidth="1"/>
    <col min="12035" max="12035" width="6.28515625" style="684" customWidth="1"/>
    <col min="12036" max="12042" width="15" style="684" customWidth="1"/>
    <col min="12043" max="12043" width="6" style="684" customWidth="1"/>
    <col min="12044" max="12044" width="11.42578125" style="684" customWidth="1"/>
    <col min="12045" max="12045" width="2" style="684" customWidth="1"/>
    <col min="12046" max="12046" width="23.85546875" style="684" customWidth="1"/>
    <col min="12047" max="12047" width="3.5703125" style="684" customWidth="1"/>
    <col min="12048" max="12050" width="12.85546875" style="684" customWidth="1"/>
    <col min="12051" max="12288" width="12.85546875" style="684"/>
    <col min="12289" max="12289" width="3.42578125" style="684" customWidth="1"/>
    <col min="12290" max="12290" width="32.85546875" style="684" customWidth="1"/>
    <col min="12291" max="12291" width="6.28515625" style="684" customWidth="1"/>
    <col min="12292" max="12298" width="15" style="684" customWidth="1"/>
    <col min="12299" max="12299" width="6" style="684" customWidth="1"/>
    <col min="12300" max="12300" width="11.42578125" style="684" customWidth="1"/>
    <col min="12301" max="12301" width="2" style="684" customWidth="1"/>
    <col min="12302" max="12302" width="23.85546875" style="684" customWidth="1"/>
    <col min="12303" max="12303" width="3.5703125" style="684" customWidth="1"/>
    <col min="12304" max="12306" width="12.85546875" style="684" customWidth="1"/>
    <col min="12307" max="12544" width="12.85546875" style="684"/>
    <col min="12545" max="12545" width="3.42578125" style="684" customWidth="1"/>
    <col min="12546" max="12546" width="32.85546875" style="684" customWidth="1"/>
    <col min="12547" max="12547" width="6.28515625" style="684" customWidth="1"/>
    <col min="12548" max="12554" width="15" style="684" customWidth="1"/>
    <col min="12555" max="12555" width="6" style="684" customWidth="1"/>
    <col min="12556" max="12556" width="11.42578125" style="684" customWidth="1"/>
    <col min="12557" max="12557" width="2" style="684" customWidth="1"/>
    <col min="12558" max="12558" width="23.85546875" style="684" customWidth="1"/>
    <col min="12559" max="12559" width="3.5703125" style="684" customWidth="1"/>
    <col min="12560" max="12562" width="12.85546875" style="684" customWidth="1"/>
    <col min="12563" max="12800" width="12.85546875" style="684"/>
    <col min="12801" max="12801" width="3.42578125" style="684" customWidth="1"/>
    <col min="12802" max="12802" width="32.85546875" style="684" customWidth="1"/>
    <col min="12803" max="12803" width="6.28515625" style="684" customWidth="1"/>
    <col min="12804" max="12810" width="15" style="684" customWidth="1"/>
    <col min="12811" max="12811" width="6" style="684" customWidth="1"/>
    <col min="12812" max="12812" width="11.42578125" style="684" customWidth="1"/>
    <col min="12813" max="12813" width="2" style="684" customWidth="1"/>
    <col min="12814" max="12814" width="23.85546875" style="684" customWidth="1"/>
    <col min="12815" max="12815" width="3.5703125" style="684" customWidth="1"/>
    <col min="12816" max="12818" width="12.85546875" style="684" customWidth="1"/>
    <col min="12819" max="13056" width="12.85546875" style="684"/>
    <col min="13057" max="13057" width="3.42578125" style="684" customWidth="1"/>
    <col min="13058" max="13058" width="32.85546875" style="684" customWidth="1"/>
    <col min="13059" max="13059" width="6.28515625" style="684" customWidth="1"/>
    <col min="13060" max="13066" width="15" style="684" customWidth="1"/>
    <col min="13067" max="13067" width="6" style="684" customWidth="1"/>
    <col min="13068" max="13068" width="11.42578125" style="684" customWidth="1"/>
    <col min="13069" max="13069" width="2" style="684" customWidth="1"/>
    <col min="13070" max="13070" width="23.85546875" style="684" customWidth="1"/>
    <col min="13071" max="13071" width="3.5703125" style="684" customWidth="1"/>
    <col min="13072" max="13074" width="12.85546875" style="684" customWidth="1"/>
    <col min="13075" max="13312" width="12.85546875" style="684"/>
    <col min="13313" max="13313" width="3.42578125" style="684" customWidth="1"/>
    <col min="13314" max="13314" width="32.85546875" style="684" customWidth="1"/>
    <col min="13315" max="13315" width="6.28515625" style="684" customWidth="1"/>
    <col min="13316" max="13322" width="15" style="684" customWidth="1"/>
    <col min="13323" max="13323" width="6" style="684" customWidth="1"/>
    <col min="13324" max="13324" width="11.42578125" style="684" customWidth="1"/>
    <col min="13325" max="13325" width="2" style="684" customWidth="1"/>
    <col min="13326" max="13326" width="23.85546875" style="684" customWidth="1"/>
    <col min="13327" max="13327" width="3.5703125" style="684" customWidth="1"/>
    <col min="13328" max="13330" width="12.85546875" style="684" customWidth="1"/>
    <col min="13331" max="13568" width="12.85546875" style="684"/>
    <col min="13569" max="13569" width="3.42578125" style="684" customWidth="1"/>
    <col min="13570" max="13570" width="32.85546875" style="684" customWidth="1"/>
    <col min="13571" max="13571" width="6.28515625" style="684" customWidth="1"/>
    <col min="13572" max="13578" width="15" style="684" customWidth="1"/>
    <col min="13579" max="13579" width="6" style="684" customWidth="1"/>
    <col min="13580" max="13580" width="11.42578125" style="684" customWidth="1"/>
    <col min="13581" max="13581" width="2" style="684" customWidth="1"/>
    <col min="13582" max="13582" width="23.85546875" style="684" customWidth="1"/>
    <col min="13583" max="13583" width="3.5703125" style="684" customWidth="1"/>
    <col min="13584" max="13586" width="12.85546875" style="684" customWidth="1"/>
    <col min="13587" max="13824" width="12.85546875" style="684"/>
    <col min="13825" max="13825" width="3.42578125" style="684" customWidth="1"/>
    <col min="13826" max="13826" width="32.85546875" style="684" customWidth="1"/>
    <col min="13827" max="13827" width="6.28515625" style="684" customWidth="1"/>
    <col min="13828" max="13834" width="15" style="684" customWidth="1"/>
    <col min="13835" max="13835" width="6" style="684" customWidth="1"/>
    <col min="13836" max="13836" width="11.42578125" style="684" customWidth="1"/>
    <col min="13837" max="13837" width="2" style="684" customWidth="1"/>
    <col min="13838" max="13838" width="23.85546875" style="684" customWidth="1"/>
    <col min="13839" max="13839" width="3.5703125" style="684" customWidth="1"/>
    <col min="13840" max="13842" width="12.85546875" style="684" customWidth="1"/>
    <col min="13843" max="14080" width="12.85546875" style="684"/>
    <col min="14081" max="14081" width="3.42578125" style="684" customWidth="1"/>
    <col min="14082" max="14082" width="32.85546875" style="684" customWidth="1"/>
    <col min="14083" max="14083" width="6.28515625" style="684" customWidth="1"/>
    <col min="14084" max="14090" width="15" style="684" customWidth="1"/>
    <col min="14091" max="14091" width="6" style="684" customWidth="1"/>
    <col min="14092" max="14092" width="11.42578125" style="684" customWidth="1"/>
    <col min="14093" max="14093" width="2" style="684" customWidth="1"/>
    <col min="14094" max="14094" width="23.85546875" style="684" customWidth="1"/>
    <col min="14095" max="14095" width="3.5703125" style="684" customWidth="1"/>
    <col min="14096" max="14098" width="12.85546875" style="684" customWidth="1"/>
    <col min="14099" max="14336" width="12.85546875" style="684"/>
    <col min="14337" max="14337" width="3.42578125" style="684" customWidth="1"/>
    <col min="14338" max="14338" width="32.85546875" style="684" customWidth="1"/>
    <col min="14339" max="14339" width="6.28515625" style="684" customWidth="1"/>
    <col min="14340" max="14346" width="15" style="684" customWidth="1"/>
    <col min="14347" max="14347" width="6" style="684" customWidth="1"/>
    <col min="14348" max="14348" width="11.42578125" style="684" customWidth="1"/>
    <col min="14349" max="14349" width="2" style="684" customWidth="1"/>
    <col min="14350" max="14350" width="23.85546875" style="684" customWidth="1"/>
    <col min="14351" max="14351" width="3.5703125" style="684" customWidth="1"/>
    <col min="14352" max="14354" width="12.85546875" style="684" customWidth="1"/>
    <col min="14355" max="14592" width="12.85546875" style="684"/>
    <col min="14593" max="14593" width="3.42578125" style="684" customWidth="1"/>
    <col min="14594" max="14594" width="32.85546875" style="684" customWidth="1"/>
    <col min="14595" max="14595" width="6.28515625" style="684" customWidth="1"/>
    <col min="14596" max="14602" width="15" style="684" customWidth="1"/>
    <col min="14603" max="14603" width="6" style="684" customWidth="1"/>
    <col min="14604" max="14604" width="11.42578125" style="684" customWidth="1"/>
    <col min="14605" max="14605" width="2" style="684" customWidth="1"/>
    <col min="14606" max="14606" width="23.85546875" style="684" customWidth="1"/>
    <col min="14607" max="14607" width="3.5703125" style="684" customWidth="1"/>
    <col min="14608" max="14610" width="12.85546875" style="684" customWidth="1"/>
    <col min="14611" max="14848" width="12.85546875" style="684"/>
    <col min="14849" max="14849" width="3.42578125" style="684" customWidth="1"/>
    <col min="14850" max="14850" width="32.85546875" style="684" customWidth="1"/>
    <col min="14851" max="14851" width="6.28515625" style="684" customWidth="1"/>
    <col min="14852" max="14858" width="15" style="684" customWidth="1"/>
    <col min="14859" max="14859" width="6" style="684" customWidth="1"/>
    <col min="14860" max="14860" width="11.42578125" style="684" customWidth="1"/>
    <col min="14861" max="14861" width="2" style="684" customWidth="1"/>
    <col min="14862" max="14862" width="23.85546875" style="684" customWidth="1"/>
    <col min="14863" max="14863" width="3.5703125" style="684" customWidth="1"/>
    <col min="14864" max="14866" width="12.85546875" style="684" customWidth="1"/>
    <col min="14867" max="15104" width="12.85546875" style="684"/>
    <col min="15105" max="15105" width="3.42578125" style="684" customWidth="1"/>
    <col min="15106" max="15106" width="32.85546875" style="684" customWidth="1"/>
    <col min="15107" max="15107" width="6.28515625" style="684" customWidth="1"/>
    <col min="15108" max="15114" width="15" style="684" customWidth="1"/>
    <col min="15115" max="15115" width="6" style="684" customWidth="1"/>
    <col min="15116" max="15116" width="11.42578125" style="684" customWidth="1"/>
    <col min="15117" max="15117" width="2" style="684" customWidth="1"/>
    <col min="15118" max="15118" width="23.85546875" style="684" customWidth="1"/>
    <col min="15119" max="15119" width="3.5703125" style="684" customWidth="1"/>
    <col min="15120" max="15122" width="12.85546875" style="684" customWidth="1"/>
    <col min="15123" max="15360" width="12.85546875" style="684"/>
    <col min="15361" max="15361" width="3.42578125" style="684" customWidth="1"/>
    <col min="15362" max="15362" width="32.85546875" style="684" customWidth="1"/>
    <col min="15363" max="15363" width="6.28515625" style="684" customWidth="1"/>
    <col min="15364" max="15370" width="15" style="684" customWidth="1"/>
    <col min="15371" max="15371" width="6" style="684" customWidth="1"/>
    <col min="15372" max="15372" width="11.42578125" style="684" customWidth="1"/>
    <col min="15373" max="15373" width="2" style="684" customWidth="1"/>
    <col min="15374" max="15374" width="23.85546875" style="684" customWidth="1"/>
    <col min="15375" max="15375" width="3.5703125" style="684" customWidth="1"/>
    <col min="15376" max="15378" width="12.85546875" style="684" customWidth="1"/>
    <col min="15379" max="15616" width="12.85546875" style="684"/>
    <col min="15617" max="15617" width="3.42578125" style="684" customWidth="1"/>
    <col min="15618" max="15618" width="32.85546875" style="684" customWidth="1"/>
    <col min="15619" max="15619" width="6.28515625" style="684" customWidth="1"/>
    <col min="15620" max="15626" width="15" style="684" customWidth="1"/>
    <col min="15627" max="15627" width="6" style="684" customWidth="1"/>
    <col min="15628" max="15628" width="11.42578125" style="684" customWidth="1"/>
    <col min="15629" max="15629" width="2" style="684" customWidth="1"/>
    <col min="15630" max="15630" width="23.85546875" style="684" customWidth="1"/>
    <col min="15631" max="15631" width="3.5703125" style="684" customWidth="1"/>
    <col min="15632" max="15634" width="12.85546875" style="684" customWidth="1"/>
    <col min="15635" max="15872" width="12.85546875" style="684"/>
    <col min="15873" max="15873" width="3.42578125" style="684" customWidth="1"/>
    <col min="15874" max="15874" width="32.85546875" style="684" customWidth="1"/>
    <col min="15875" max="15875" width="6.28515625" style="684" customWidth="1"/>
    <col min="15876" max="15882" width="15" style="684" customWidth="1"/>
    <col min="15883" max="15883" width="6" style="684" customWidth="1"/>
    <col min="15884" max="15884" width="11.42578125" style="684" customWidth="1"/>
    <col min="15885" max="15885" width="2" style="684" customWidth="1"/>
    <col min="15886" max="15886" width="23.85546875" style="684" customWidth="1"/>
    <col min="15887" max="15887" width="3.5703125" style="684" customWidth="1"/>
    <col min="15888" max="15890" width="12.85546875" style="684" customWidth="1"/>
    <col min="15891" max="16128" width="12.85546875" style="684"/>
    <col min="16129" max="16129" width="3.42578125" style="684" customWidth="1"/>
    <col min="16130" max="16130" width="32.85546875" style="684" customWidth="1"/>
    <col min="16131" max="16131" width="6.28515625" style="684" customWidth="1"/>
    <col min="16132" max="16138" width="15" style="684" customWidth="1"/>
    <col min="16139" max="16139" width="6" style="684" customWidth="1"/>
    <col min="16140" max="16140" width="11.42578125" style="684" customWidth="1"/>
    <col min="16141" max="16141" width="2" style="684" customWidth="1"/>
    <col min="16142" max="16142" width="23.85546875" style="684" customWidth="1"/>
    <col min="16143" max="16143" width="3.5703125" style="684" customWidth="1"/>
    <col min="16144" max="16146" width="12.85546875" style="684" customWidth="1"/>
    <col min="16147" max="16384" width="12.85546875" style="684"/>
  </cols>
  <sheetData>
    <row r="1" spans="1:24" s="654" customFormat="1" ht="31.5" x14ac:dyDescent="0.35">
      <c r="A1" s="648" t="str">
        <f>Konti_ASO!C7</f>
        <v>ASO  . . .</v>
      </c>
      <c r="B1" s="649"/>
      <c r="C1" s="650"/>
      <c r="D1" s="651"/>
      <c r="E1" s="651"/>
      <c r="F1" s="652"/>
      <c r="G1" s="652"/>
      <c r="H1" s="652"/>
      <c r="I1" s="653"/>
      <c r="J1" s="572" t="str">
        <f>"Schuljahr 20"&amp;RIGHT(Konti_ASO!H1,5)</f>
        <v>Schuljahr 2024/25</v>
      </c>
      <c r="N1" s="655"/>
      <c r="O1" s="656"/>
      <c r="P1" s="656"/>
      <c r="Q1" s="657"/>
      <c r="R1" s="657"/>
      <c r="X1" s="658"/>
    </row>
    <row r="2" spans="1:24" s="627" customFormat="1" ht="28.5" customHeight="1" x14ac:dyDescent="0.25">
      <c r="A2" s="932" t="s">
        <v>387</v>
      </c>
      <c r="B2" s="933"/>
      <c r="C2" s="933"/>
      <c r="D2" s="933"/>
      <c r="E2" s="933"/>
      <c r="F2" s="933"/>
      <c r="G2" s="933"/>
      <c r="H2" s="933"/>
      <c r="I2" s="933"/>
      <c r="J2" s="933"/>
      <c r="K2" s="624"/>
      <c r="L2" s="625"/>
      <c r="M2" s="626"/>
    </row>
    <row r="3" spans="1:24" s="627" customFormat="1" ht="28.5" customHeight="1" x14ac:dyDescent="0.25">
      <c r="A3" s="934" t="str">
        <f>"die zum 01.09.20"&amp;RIGHT(J1,2)-1&amp;" voraussichtlich bei uns unterrichten:"</f>
        <v>die zum 01.09.2024 voraussichtlich bei uns unterrichten:</v>
      </c>
      <c r="B3" s="933"/>
      <c r="C3" s="933"/>
      <c r="D3" s="933"/>
      <c r="E3" s="933"/>
      <c r="F3" s="933"/>
      <c r="G3" s="933"/>
      <c r="H3" s="933"/>
      <c r="I3" s="933"/>
      <c r="J3" s="933"/>
      <c r="K3" s="624"/>
      <c r="L3" s="625"/>
      <c r="M3" s="626"/>
    </row>
    <row r="4" spans="1:24" s="504" customFormat="1" ht="141.75" customHeight="1" x14ac:dyDescent="0.4">
      <c r="A4" s="659"/>
      <c r="B4" s="660" t="s">
        <v>366</v>
      </c>
      <c r="C4" s="661"/>
      <c r="D4" s="583" t="s">
        <v>367</v>
      </c>
      <c r="E4" s="662" t="s">
        <v>368</v>
      </c>
      <c r="F4" s="583" t="s">
        <v>369</v>
      </c>
      <c r="G4" s="583" t="s">
        <v>370</v>
      </c>
      <c r="H4" s="662" t="s">
        <v>371</v>
      </c>
      <c r="I4" s="663" t="s">
        <v>372</v>
      </c>
      <c r="J4" s="664" t="s">
        <v>373</v>
      </c>
      <c r="N4" s="505"/>
    </row>
    <row r="5" spans="1:24" s="670" customFormat="1" ht="3.75" customHeight="1" thickBot="1" x14ac:dyDescent="0.3">
      <c r="A5" s="665"/>
      <c r="B5" s="666"/>
      <c r="C5" s="667"/>
      <c r="D5" s="668"/>
      <c r="E5" s="668"/>
      <c r="F5" s="668"/>
      <c r="G5" s="668"/>
      <c r="H5" s="668"/>
      <c r="I5" s="669"/>
      <c r="J5" s="667"/>
      <c r="L5" s="671"/>
    </row>
    <row r="6" spans="1:24" s="504" customFormat="1" ht="21.75" customHeight="1" thickTop="1" x14ac:dyDescent="0.25">
      <c r="A6" s="935"/>
      <c r="B6" s="936"/>
      <c r="C6" s="937"/>
      <c r="D6" s="628"/>
      <c r="E6" s="628"/>
      <c r="F6" s="629"/>
      <c r="G6" s="629"/>
      <c r="H6" s="629"/>
      <c r="I6" s="630"/>
      <c r="J6" s="631"/>
      <c r="L6" s="672"/>
    </row>
    <row r="7" spans="1:24" s="504" customFormat="1" ht="21.75" customHeight="1" x14ac:dyDescent="0.25">
      <c r="A7" s="925"/>
      <c r="B7" s="926"/>
      <c r="C7" s="927"/>
      <c r="D7" s="628"/>
      <c r="E7" s="628"/>
      <c r="F7" s="629"/>
      <c r="G7" s="629"/>
      <c r="H7" s="629"/>
      <c r="I7" s="630"/>
      <c r="J7" s="632"/>
      <c r="L7" s="672"/>
    </row>
    <row r="8" spans="1:24" s="504" customFormat="1" ht="21.75" customHeight="1" x14ac:dyDescent="0.25">
      <c r="A8" s="925"/>
      <c r="B8" s="926"/>
      <c r="C8" s="927"/>
      <c r="D8" s="633"/>
      <c r="E8" s="633"/>
      <c r="F8" s="634"/>
      <c r="G8" s="634"/>
      <c r="H8" s="634"/>
      <c r="I8" s="635"/>
      <c r="J8" s="632"/>
      <c r="L8" s="672"/>
    </row>
    <row r="9" spans="1:24" s="504" customFormat="1" ht="21.75" customHeight="1" x14ac:dyDescent="0.25">
      <c r="A9" s="925"/>
      <c r="B9" s="926"/>
      <c r="C9" s="927"/>
      <c r="D9" s="628"/>
      <c r="E9" s="628"/>
      <c r="F9" s="629"/>
      <c r="G9" s="629"/>
      <c r="H9" s="629"/>
      <c r="I9" s="630"/>
      <c r="J9" s="636"/>
      <c r="L9" s="672"/>
    </row>
    <row r="10" spans="1:24" s="504" customFormat="1" ht="21.75" customHeight="1" x14ac:dyDescent="0.25">
      <c r="A10" s="925"/>
      <c r="B10" s="926"/>
      <c r="C10" s="927"/>
      <c r="D10" s="628"/>
      <c r="E10" s="628"/>
      <c r="F10" s="629"/>
      <c r="G10" s="629"/>
      <c r="H10" s="629"/>
      <c r="I10" s="630"/>
      <c r="J10" s="632"/>
      <c r="L10" s="672"/>
    </row>
    <row r="11" spans="1:24" s="504" customFormat="1" ht="21.75" customHeight="1" x14ac:dyDescent="0.25">
      <c r="A11" s="928"/>
      <c r="B11" s="929"/>
      <c r="C11" s="930"/>
      <c r="D11" s="637"/>
      <c r="E11" s="637"/>
      <c r="F11" s="638"/>
      <c r="G11" s="638"/>
      <c r="H11" s="638"/>
      <c r="I11" s="639"/>
      <c r="J11" s="640"/>
      <c r="K11" s="673"/>
      <c r="L11" s="674"/>
      <c r="M11" s="651"/>
      <c r="N11" s="651"/>
    </row>
    <row r="12" spans="1:24" s="504" customFormat="1" ht="21.75" customHeight="1" x14ac:dyDescent="0.25">
      <c r="A12" s="931"/>
      <c r="B12" s="931"/>
      <c r="C12" s="931"/>
      <c r="D12" s="564"/>
      <c r="E12" s="564"/>
      <c r="F12" s="675"/>
      <c r="G12" s="675"/>
      <c r="H12" s="675"/>
      <c r="I12" s="676"/>
      <c r="J12" s="505"/>
      <c r="K12" s="901"/>
      <c r="L12" s="901"/>
      <c r="M12" s="901"/>
      <c r="N12" s="901"/>
      <c r="O12" s="672"/>
    </row>
    <row r="13" spans="1:24" ht="31.5" x14ac:dyDescent="0.45">
      <c r="A13" s="677" t="s">
        <v>374</v>
      </c>
      <c r="B13" s="678"/>
      <c r="C13" s="679"/>
      <c r="D13" s="679"/>
      <c r="E13" s="679"/>
      <c r="F13" s="679"/>
      <c r="G13" s="679"/>
      <c r="H13" s="679"/>
      <c r="I13" s="679"/>
      <c r="J13" s="679"/>
      <c r="K13" s="680"/>
      <c r="L13" s="680"/>
      <c r="M13" s="681"/>
      <c r="N13" s="680"/>
      <c r="O13" s="682"/>
      <c r="P13" s="682"/>
      <c r="Q13" s="683"/>
      <c r="R13" s="683"/>
    </row>
    <row r="14" spans="1:24" ht="12" customHeight="1" x14ac:dyDescent="0.45">
      <c r="A14" s="685"/>
      <c r="B14" s="686"/>
      <c r="C14" s="687"/>
      <c r="D14" s="687"/>
      <c r="E14" s="687"/>
      <c r="F14" s="687"/>
      <c r="G14" s="687"/>
      <c r="H14" s="687"/>
      <c r="I14" s="687"/>
      <c r="J14" s="687"/>
      <c r="K14" s="680"/>
      <c r="L14" s="680"/>
      <c r="M14" s="681"/>
      <c r="N14" s="680"/>
      <c r="O14" s="682"/>
      <c r="P14" s="682"/>
      <c r="Q14" s="683"/>
      <c r="R14" s="683"/>
    </row>
    <row r="15" spans="1:24" s="689" customFormat="1" ht="21.75" thickBot="1" x14ac:dyDescent="0.4">
      <c r="A15" s="641"/>
      <c r="B15" s="688" t="s">
        <v>375</v>
      </c>
    </row>
    <row r="16" spans="1:24" s="691" customFormat="1" ht="19.5" thickTop="1" x14ac:dyDescent="0.3">
      <c r="A16" s="690"/>
    </row>
    <row r="17" spans="1:23" s="689" customFormat="1" ht="21.75" thickBot="1" x14ac:dyDescent="0.4">
      <c r="A17" s="641"/>
      <c r="B17" s="688" t="s">
        <v>376</v>
      </c>
    </row>
    <row r="18" spans="1:23" s="690" customFormat="1" ht="19.5" thickTop="1" x14ac:dyDescent="0.3">
      <c r="B18" s="690" t="s">
        <v>423</v>
      </c>
    </row>
    <row r="19" spans="1:23" s="690" customFormat="1" ht="18.75" x14ac:dyDescent="0.3">
      <c r="B19" s="690" t="s">
        <v>377</v>
      </c>
      <c r="N19" s="692"/>
    </row>
    <row r="20" spans="1:23" s="690" customFormat="1" ht="26.25" x14ac:dyDescent="0.4">
      <c r="A20" s="693"/>
      <c r="B20" s="688" t="s">
        <v>378</v>
      </c>
      <c r="C20" s="694"/>
      <c r="D20" s="694"/>
    </row>
    <row r="21" spans="1:23" s="690" customFormat="1" ht="26.25" x14ac:dyDescent="0.4">
      <c r="A21" s="693"/>
      <c r="B21" s="902"/>
      <c r="C21" s="903"/>
      <c r="D21" s="903"/>
      <c r="E21" s="903"/>
      <c r="F21" s="903"/>
      <c r="G21" s="903"/>
      <c r="H21" s="903"/>
      <c r="I21" s="903"/>
      <c r="J21" s="903"/>
      <c r="K21" s="904"/>
    </row>
    <row r="22" spans="1:23" s="690" customFormat="1" ht="26.25" x14ac:dyDescent="0.4">
      <c r="A22" s="693"/>
      <c r="B22" s="905"/>
      <c r="C22" s="906"/>
      <c r="D22" s="906"/>
      <c r="E22" s="906"/>
      <c r="F22" s="906"/>
      <c r="G22" s="906"/>
      <c r="H22" s="906"/>
      <c r="I22" s="906"/>
      <c r="J22" s="906"/>
      <c r="K22" s="907"/>
    </row>
    <row r="23" spans="1:23" s="690" customFormat="1" ht="26.25" x14ac:dyDescent="0.4">
      <c r="A23" s="693"/>
      <c r="B23" s="908"/>
      <c r="C23" s="909"/>
      <c r="D23" s="909"/>
      <c r="E23" s="909"/>
      <c r="F23" s="909"/>
      <c r="G23" s="909"/>
      <c r="H23" s="909"/>
      <c r="I23" s="909"/>
      <c r="J23" s="909"/>
      <c r="K23" s="910"/>
    </row>
    <row r="24" spans="1:23" s="695" customFormat="1" ht="17.25" customHeight="1" x14ac:dyDescent="0.25">
      <c r="C24" s="696"/>
      <c r="I24" s="697"/>
      <c r="J24" s="698"/>
      <c r="K24" s="698"/>
      <c r="L24" s="698"/>
      <c r="M24" s="699"/>
      <c r="N24" s="699"/>
      <c r="O24" s="700"/>
    </row>
    <row r="25" spans="1:23" ht="21.75" customHeight="1" thickBot="1" x14ac:dyDescent="0.4">
      <c r="A25" s="642"/>
      <c r="B25" s="701"/>
      <c r="C25" s="702"/>
      <c r="D25" s="923" t="s">
        <v>379</v>
      </c>
      <c r="E25" s="924"/>
      <c r="F25" s="924"/>
      <c r="G25" s="924"/>
      <c r="H25" s="924"/>
      <c r="I25" s="924"/>
      <c r="J25" s="924"/>
      <c r="K25" s="703"/>
      <c r="L25" s="703"/>
      <c r="M25" s="703"/>
      <c r="N25" s="704"/>
      <c r="O25" s="704"/>
      <c r="P25" s="705"/>
      <c r="R25" s="684"/>
    </row>
    <row r="26" spans="1:23" ht="67.5" customHeight="1" thickTop="1" x14ac:dyDescent="0.25">
      <c r="A26" s="911" t="s">
        <v>380</v>
      </c>
      <c r="B26" s="912"/>
      <c r="C26" s="913"/>
      <c r="D26" s="915" t="s">
        <v>381</v>
      </c>
      <c r="E26" s="915" t="s">
        <v>382</v>
      </c>
      <c r="F26" s="917" t="s">
        <v>383</v>
      </c>
      <c r="G26" s="922" t="s">
        <v>347</v>
      </c>
      <c r="H26" s="919" t="s">
        <v>384</v>
      </c>
      <c r="I26" s="919" t="s">
        <v>385</v>
      </c>
      <c r="J26" s="915" t="s">
        <v>386</v>
      </c>
      <c r="N26" s="704"/>
      <c r="O26" s="704"/>
      <c r="P26" s="705"/>
      <c r="R26" s="684"/>
    </row>
    <row r="27" spans="1:23" s="709" customFormat="1" ht="71.25" customHeight="1" thickBot="1" x14ac:dyDescent="0.3">
      <c r="A27" s="914"/>
      <c r="B27" s="912"/>
      <c r="C27" s="913"/>
      <c r="D27" s="916"/>
      <c r="E27" s="916"/>
      <c r="F27" s="918"/>
      <c r="G27" s="918"/>
      <c r="H27" s="918"/>
      <c r="I27" s="920"/>
      <c r="J27" s="918"/>
      <c r="K27" s="706"/>
      <c r="L27" s="706"/>
      <c r="M27" s="706"/>
      <c r="N27" s="707"/>
      <c r="O27" s="707"/>
      <c r="P27" s="708"/>
      <c r="Q27" s="708"/>
    </row>
    <row r="28" spans="1:23" ht="21" customHeight="1" thickTop="1" x14ac:dyDescent="0.2">
      <c r="A28" s="921"/>
      <c r="B28" s="921"/>
      <c r="C28" s="921"/>
      <c r="D28" s="643"/>
      <c r="E28" s="643"/>
      <c r="F28" s="643"/>
      <c r="G28" s="643"/>
      <c r="H28" s="643"/>
      <c r="I28" s="643"/>
      <c r="J28" s="710"/>
      <c r="K28" s="706"/>
      <c r="L28" s="706"/>
      <c r="M28" s="706"/>
      <c r="N28" s="704"/>
      <c r="O28" s="704"/>
      <c r="P28" s="705"/>
      <c r="R28" s="711"/>
      <c r="S28" s="711"/>
      <c r="T28" s="711"/>
      <c r="U28" s="711"/>
      <c r="V28" s="711"/>
      <c r="W28" s="711"/>
    </row>
    <row r="29" spans="1:23" ht="21" customHeight="1" x14ac:dyDescent="0.25">
      <c r="A29" s="899"/>
      <c r="B29" s="899"/>
      <c r="C29" s="899"/>
      <c r="D29" s="644"/>
      <c r="E29" s="644"/>
      <c r="F29" s="644"/>
      <c r="G29" s="644"/>
      <c r="H29" s="644"/>
      <c r="I29" s="644"/>
      <c r="J29" s="645"/>
      <c r="K29" s="706"/>
      <c r="L29" s="706"/>
      <c r="M29" s="706"/>
      <c r="N29" s="704"/>
      <c r="O29" s="704"/>
      <c r="P29" s="705"/>
      <c r="R29" s="711"/>
      <c r="S29" s="711"/>
      <c r="T29" s="711"/>
      <c r="U29" s="711"/>
      <c r="V29" s="711"/>
      <c r="W29" s="711"/>
    </row>
    <row r="30" spans="1:23" ht="21" customHeight="1" x14ac:dyDescent="0.25">
      <c r="A30" s="899"/>
      <c r="B30" s="899"/>
      <c r="C30" s="899"/>
      <c r="D30" s="644"/>
      <c r="E30" s="644"/>
      <c r="F30" s="644"/>
      <c r="G30" s="644"/>
      <c r="H30" s="644"/>
      <c r="I30" s="644"/>
      <c r="J30" s="645"/>
      <c r="K30" s="706"/>
      <c r="L30" s="706"/>
      <c r="M30" s="706"/>
      <c r="N30" s="704"/>
      <c r="O30" s="704"/>
      <c r="P30" s="705"/>
      <c r="R30" s="711"/>
      <c r="S30" s="711"/>
      <c r="T30" s="711"/>
      <c r="U30" s="711"/>
      <c r="V30" s="711"/>
      <c r="W30" s="711"/>
    </row>
    <row r="31" spans="1:23" ht="21" customHeight="1" x14ac:dyDescent="0.25">
      <c r="A31" s="899"/>
      <c r="B31" s="899"/>
      <c r="C31" s="899"/>
      <c r="D31" s="644"/>
      <c r="E31" s="644"/>
      <c r="F31" s="644"/>
      <c r="G31" s="644"/>
      <c r="H31" s="644"/>
      <c r="I31" s="644"/>
      <c r="J31" s="645"/>
      <c r="K31" s="706"/>
      <c r="L31" s="706"/>
      <c r="M31" s="706"/>
      <c r="N31" s="704"/>
      <c r="O31" s="704"/>
      <c r="P31" s="705"/>
      <c r="R31" s="711"/>
      <c r="S31" s="711"/>
      <c r="T31" s="711"/>
      <c r="U31" s="711"/>
      <c r="V31" s="711"/>
      <c r="W31" s="711"/>
    </row>
    <row r="32" spans="1:23" ht="21" customHeight="1" x14ac:dyDescent="0.25">
      <c r="A32" s="899"/>
      <c r="B32" s="899"/>
      <c r="C32" s="899"/>
      <c r="D32" s="644"/>
      <c r="E32" s="644"/>
      <c r="F32" s="644"/>
      <c r="G32" s="644"/>
      <c r="H32" s="644"/>
      <c r="I32" s="644"/>
      <c r="J32" s="645"/>
      <c r="K32" s="706"/>
      <c r="L32" s="706"/>
      <c r="M32" s="706"/>
      <c r="N32" s="704"/>
      <c r="O32" s="704"/>
      <c r="P32" s="705"/>
      <c r="R32" s="711"/>
      <c r="S32" s="711"/>
      <c r="T32" s="711"/>
      <c r="U32" s="711"/>
      <c r="V32" s="711"/>
      <c r="W32" s="711"/>
    </row>
    <row r="33" spans="1:23" ht="21" customHeight="1" x14ac:dyDescent="0.25">
      <c r="A33" s="899"/>
      <c r="B33" s="899"/>
      <c r="C33" s="899"/>
      <c r="D33" s="644"/>
      <c r="E33" s="644"/>
      <c r="F33" s="644"/>
      <c r="G33" s="644"/>
      <c r="H33" s="644"/>
      <c r="I33" s="644"/>
      <c r="J33" s="645"/>
      <c r="K33" s="706"/>
      <c r="L33" s="706"/>
      <c r="M33" s="706"/>
      <c r="N33" s="704"/>
      <c r="O33" s="704"/>
      <c r="P33" s="705"/>
      <c r="R33" s="711"/>
      <c r="S33" s="711"/>
      <c r="T33" s="711"/>
      <c r="U33" s="711"/>
      <c r="V33" s="711"/>
      <c r="W33" s="711"/>
    </row>
    <row r="34" spans="1:23" ht="21" customHeight="1" x14ac:dyDescent="0.25">
      <c r="A34" s="899"/>
      <c r="B34" s="899"/>
      <c r="C34" s="899"/>
      <c r="D34" s="644"/>
      <c r="E34" s="644"/>
      <c r="F34" s="644"/>
      <c r="G34" s="644"/>
      <c r="H34" s="644"/>
      <c r="I34" s="644"/>
      <c r="J34" s="645"/>
      <c r="K34" s="706"/>
      <c r="L34" s="706"/>
      <c r="M34" s="706"/>
      <c r="N34" s="704"/>
      <c r="O34" s="704"/>
      <c r="P34" s="705"/>
      <c r="R34" s="711"/>
      <c r="S34" s="711"/>
      <c r="T34" s="711"/>
      <c r="U34" s="711"/>
      <c r="V34" s="711"/>
      <c r="W34" s="711"/>
    </row>
    <row r="35" spans="1:23" ht="21" customHeight="1" x14ac:dyDescent="0.25">
      <c r="A35" s="899"/>
      <c r="B35" s="899"/>
      <c r="C35" s="899"/>
      <c r="D35" s="644"/>
      <c r="E35" s="644"/>
      <c r="F35" s="644"/>
      <c r="G35" s="644"/>
      <c r="H35" s="644"/>
      <c r="I35" s="644"/>
      <c r="J35" s="645"/>
      <c r="K35" s="706"/>
      <c r="L35" s="706"/>
      <c r="M35" s="706"/>
      <c r="N35" s="704"/>
      <c r="O35" s="704"/>
      <c r="P35" s="705"/>
      <c r="R35" s="711"/>
      <c r="S35" s="711"/>
      <c r="T35" s="711"/>
      <c r="U35" s="711"/>
      <c r="V35" s="711"/>
      <c r="W35" s="711"/>
    </row>
    <row r="36" spans="1:23" ht="21" customHeight="1" x14ac:dyDescent="0.25">
      <c r="A36" s="899"/>
      <c r="B36" s="899"/>
      <c r="C36" s="899"/>
      <c r="D36" s="644"/>
      <c r="E36" s="644"/>
      <c r="F36" s="644"/>
      <c r="G36" s="644"/>
      <c r="H36" s="644"/>
      <c r="I36" s="644"/>
      <c r="J36" s="645"/>
      <c r="K36" s="706"/>
      <c r="L36" s="706"/>
      <c r="M36" s="706"/>
      <c r="N36" s="704"/>
      <c r="O36" s="704"/>
      <c r="P36" s="705"/>
      <c r="R36" s="711"/>
      <c r="S36" s="711"/>
      <c r="T36" s="711"/>
      <c r="U36" s="711"/>
      <c r="V36" s="711"/>
      <c r="W36" s="711"/>
    </row>
    <row r="37" spans="1:23" ht="21" customHeight="1" x14ac:dyDescent="0.25">
      <c r="A37" s="900"/>
      <c r="B37" s="900"/>
      <c r="C37" s="900"/>
      <c r="D37" s="646"/>
      <c r="E37" s="646"/>
      <c r="F37" s="646"/>
      <c r="G37" s="646"/>
      <c r="H37" s="646"/>
      <c r="I37" s="646"/>
      <c r="J37" s="647"/>
      <c r="K37" s="706"/>
      <c r="L37" s="706"/>
      <c r="M37" s="706"/>
      <c r="N37" s="704"/>
      <c r="O37" s="704"/>
      <c r="P37" s="705"/>
      <c r="R37" s="711"/>
      <c r="S37" s="711"/>
      <c r="T37" s="711"/>
      <c r="U37" s="711"/>
      <c r="V37" s="711"/>
      <c r="W37" s="711"/>
    </row>
    <row r="38" spans="1:23" ht="66" customHeight="1" x14ac:dyDescent="0.25">
      <c r="A38" s="706"/>
      <c r="B38" s="706"/>
      <c r="C38" s="706"/>
      <c r="D38" s="706"/>
      <c r="E38" s="706"/>
      <c r="F38" s="706"/>
      <c r="G38" s="706"/>
      <c r="H38" s="706"/>
      <c r="I38" s="706"/>
      <c r="J38" s="706"/>
      <c r="K38" s="706"/>
      <c r="L38" s="712"/>
      <c r="M38" s="713"/>
      <c r="N38" s="714"/>
      <c r="O38" s="714"/>
      <c r="P38" s="684"/>
      <c r="Q38" s="684"/>
      <c r="R38" s="684"/>
    </row>
    <row r="39" spans="1:23" x14ac:dyDescent="0.25">
      <c r="A39" s="715"/>
      <c r="B39" s="890"/>
      <c r="C39" s="891"/>
      <c r="D39" s="891"/>
      <c r="E39" s="891"/>
      <c r="F39" s="891"/>
      <c r="G39" s="891"/>
      <c r="H39" s="891"/>
      <c r="I39" s="891"/>
      <c r="J39" s="892"/>
      <c r="K39" s="716"/>
      <c r="L39" s="716"/>
      <c r="M39" s="716"/>
      <c r="N39" s="716"/>
      <c r="O39" s="684"/>
      <c r="P39" s="684"/>
      <c r="Q39" s="684"/>
      <c r="R39" s="684"/>
    </row>
    <row r="40" spans="1:23" ht="15" customHeight="1" x14ac:dyDescent="0.25">
      <c r="B40" s="893"/>
      <c r="C40" s="894"/>
      <c r="D40" s="894"/>
      <c r="E40" s="894"/>
      <c r="F40" s="894"/>
      <c r="G40" s="894"/>
      <c r="H40" s="894"/>
      <c r="I40" s="894"/>
      <c r="J40" s="895"/>
      <c r="K40" s="716"/>
      <c r="L40" s="716"/>
      <c r="M40" s="716"/>
      <c r="N40" s="716"/>
      <c r="O40" s="684"/>
      <c r="P40" s="684"/>
      <c r="Q40" s="684"/>
      <c r="R40" s="684"/>
    </row>
    <row r="41" spans="1:23" ht="15" customHeight="1" x14ac:dyDescent="0.25">
      <c r="B41" s="893"/>
      <c r="C41" s="894"/>
      <c r="D41" s="894"/>
      <c r="E41" s="894"/>
      <c r="F41" s="894"/>
      <c r="G41" s="894"/>
      <c r="H41" s="894"/>
      <c r="I41" s="894"/>
      <c r="J41" s="895"/>
      <c r="K41" s="716"/>
      <c r="L41" s="716"/>
      <c r="M41" s="716"/>
      <c r="N41" s="716"/>
      <c r="O41" s="684"/>
      <c r="P41" s="684"/>
      <c r="Q41" s="684"/>
      <c r="R41" s="684"/>
    </row>
    <row r="42" spans="1:23" ht="15" customHeight="1" x14ac:dyDescent="0.25">
      <c r="B42" s="893"/>
      <c r="C42" s="894"/>
      <c r="D42" s="894"/>
      <c r="E42" s="894"/>
      <c r="F42" s="894"/>
      <c r="G42" s="894"/>
      <c r="H42" s="894"/>
      <c r="I42" s="894"/>
      <c r="J42" s="895"/>
      <c r="K42" s="716"/>
      <c r="L42" s="716"/>
      <c r="M42" s="716"/>
      <c r="N42" s="716"/>
      <c r="O42" s="684"/>
      <c r="P42" s="684"/>
      <c r="Q42" s="684"/>
      <c r="R42" s="684"/>
    </row>
    <row r="43" spans="1:23" ht="15" customHeight="1" x14ac:dyDescent="0.25">
      <c r="B43" s="893"/>
      <c r="C43" s="894"/>
      <c r="D43" s="894"/>
      <c r="E43" s="894"/>
      <c r="F43" s="894"/>
      <c r="G43" s="894"/>
      <c r="H43" s="894"/>
      <c r="I43" s="894"/>
      <c r="J43" s="895"/>
      <c r="K43" s="716"/>
      <c r="L43" s="716"/>
      <c r="M43" s="716"/>
      <c r="N43" s="716"/>
      <c r="O43" s="684"/>
      <c r="P43" s="684"/>
      <c r="Q43" s="684"/>
      <c r="R43" s="684"/>
    </row>
    <row r="44" spans="1:23" ht="15" customHeight="1" x14ac:dyDescent="0.25">
      <c r="B44" s="893"/>
      <c r="C44" s="894"/>
      <c r="D44" s="894"/>
      <c r="E44" s="894"/>
      <c r="F44" s="894"/>
      <c r="G44" s="894"/>
      <c r="H44" s="894"/>
      <c r="I44" s="894"/>
      <c r="J44" s="895"/>
      <c r="K44" s="716"/>
      <c r="L44" s="716"/>
      <c r="M44" s="716"/>
      <c r="N44" s="716"/>
      <c r="O44" s="684"/>
      <c r="P44" s="684"/>
      <c r="Q44" s="684"/>
      <c r="R44" s="684"/>
    </row>
    <row r="45" spans="1:23" ht="15" customHeight="1" x14ac:dyDescent="0.25">
      <c r="B45" s="893"/>
      <c r="C45" s="894"/>
      <c r="D45" s="894"/>
      <c r="E45" s="894"/>
      <c r="F45" s="894"/>
      <c r="G45" s="894"/>
      <c r="H45" s="894"/>
      <c r="I45" s="894"/>
      <c r="J45" s="895"/>
      <c r="K45" s="716"/>
      <c r="L45" s="716"/>
      <c r="M45" s="716"/>
      <c r="N45" s="716"/>
      <c r="O45" s="684"/>
      <c r="P45" s="684"/>
      <c r="Q45" s="684"/>
      <c r="R45" s="684"/>
    </row>
    <row r="46" spans="1:23" ht="15" customHeight="1" x14ac:dyDescent="0.25">
      <c r="B46" s="893"/>
      <c r="C46" s="894"/>
      <c r="D46" s="894"/>
      <c r="E46" s="894"/>
      <c r="F46" s="894"/>
      <c r="G46" s="894"/>
      <c r="H46" s="894"/>
      <c r="I46" s="894"/>
      <c r="J46" s="895"/>
      <c r="K46" s="716"/>
      <c r="L46" s="716"/>
      <c r="M46" s="716"/>
      <c r="N46" s="716"/>
      <c r="O46" s="684"/>
      <c r="P46" s="684"/>
      <c r="Q46" s="684"/>
      <c r="R46" s="684"/>
    </row>
    <row r="47" spans="1:23" ht="15" customHeight="1" x14ac:dyDescent="0.25">
      <c r="B47" s="893"/>
      <c r="C47" s="894"/>
      <c r="D47" s="894"/>
      <c r="E47" s="894"/>
      <c r="F47" s="894"/>
      <c r="G47" s="894"/>
      <c r="H47" s="894"/>
      <c r="I47" s="894"/>
      <c r="J47" s="895"/>
      <c r="K47" s="716"/>
      <c r="L47" s="716"/>
      <c r="M47" s="716"/>
      <c r="N47" s="716"/>
      <c r="O47" s="684"/>
      <c r="P47" s="684"/>
      <c r="Q47" s="684"/>
      <c r="R47" s="684"/>
    </row>
    <row r="48" spans="1:23" ht="15" customHeight="1" x14ac:dyDescent="0.25">
      <c r="B48" s="893"/>
      <c r="C48" s="894"/>
      <c r="D48" s="894"/>
      <c r="E48" s="894"/>
      <c r="F48" s="894"/>
      <c r="G48" s="894"/>
      <c r="H48" s="894"/>
      <c r="I48" s="894"/>
      <c r="J48" s="895"/>
      <c r="K48" s="716"/>
      <c r="L48" s="716"/>
      <c r="M48" s="716"/>
      <c r="N48" s="716"/>
      <c r="O48" s="684"/>
      <c r="P48" s="684"/>
      <c r="Q48" s="684"/>
      <c r="R48" s="684"/>
    </row>
    <row r="49" spans="2:18" ht="15" customHeight="1" x14ac:dyDescent="0.25">
      <c r="B49" s="893"/>
      <c r="C49" s="894"/>
      <c r="D49" s="894"/>
      <c r="E49" s="894"/>
      <c r="F49" s="894"/>
      <c r="G49" s="894"/>
      <c r="H49" s="894"/>
      <c r="I49" s="894"/>
      <c r="J49" s="895"/>
      <c r="K49" s="716"/>
      <c r="L49" s="716"/>
      <c r="M49" s="716"/>
      <c r="N49" s="716"/>
      <c r="O49" s="684"/>
      <c r="P49" s="684"/>
      <c r="Q49" s="684"/>
      <c r="R49" s="684"/>
    </row>
    <row r="50" spans="2:18" ht="15" customHeight="1" x14ac:dyDescent="0.25">
      <c r="B50" s="893"/>
      <c r="C50" s="894"/>
      <c r="D50" s="894"/>
      <c r="E50" s="894"/>
      <c r="F50" s="894"/>
      <c r="G50" s="894"/>
      <c r="H50" s="894"/>
      <c r="I50" s="894"/>
      <c r="J50" s="895"/>
      <c r="K50" s="716"/>
      <c r="L50" s="716"/>
      <c r="M50" s="716"/>
      <c r="N50" s="716"/>
      <c r="O50" s="684"/>
      <c r="P50" s="684"/>
      <c r="Q50" s="684"/>
      <c r="R50" s="684"/>
    </row>
    <row r="51" spans="2:18" ht="15" customHeight="1" x14ac:dyDescent="0.25">
      <c r="B51" s="893"/>
      <c r="C51" s="894"/>
      <c r="D51" s="894"/>
      <c r="E51" s="894"/>
      <c r="F51" s="894"/>
      <c r="G51" s="894"/>
      <c r="H51" s="894"/>
      <c r="I51" s="894"/>
      <c r="J51" s="895"/>
      <c r="K51" s="716"/>
      <c r="L51" s="716"/>
      <c r="M51" s="716"/>
      <c r="N51" s="716"/>
      <c r="O51" s="684"/>
      <c r="P51" s="684"/>
      <c r="Q51" s="684"/>
      <c r="R51" s="684"/>
    </row>
    <row r="52" spans="2:18" ht="15" customHeight="1" x14ac:dyDescent="0.25">
      <c r="B52" s="896"/>
      <c r="C52" s="897"/>
      <c r="D52" s="897"/>
      <c r="E52" s="897"/>
      <c r="F52" s="897"/>
      <c r="G52" s="897"/>
      <c r="H52" s="897"/>
      <c r="I52" s="897"/>
      <c r="J52" s="898"/>
      <c r="K52" s="716"/>
      <c r="L52" s="716"/>
      <c r="M52" s="716"/>
      <c r="N52" s="716"/>
      <c r="O52" s="684"/>
      <c r="P52" s="684"/>
      <c r="Q52" s="684"/>
      <c r="R52" s="684"/>
    </row>
    <row r="53" spans="2:18" ht="15" customHeight="1" x14ac:dyDescent="0.25">
      <c r="B53" s="716"/>
      <c r="C53" s="716"/>
      <c r="D53" s="716"/>
      <c r="E53" s="716"/>
      <c r="F53" s="716"/>
      <c r="G53" s="716"/>
      <c r="H53" s="716"/>
      <c r="I53" s="716"/>
      <c r="J53" s="716"/>
      <c r="K53" s="716"/>
      <c r="L53" s="716"/>
      <c r="M53" s="716"/>
      <c r="N53" s="716"/>
      <c r="O53" s="684"/>
      <c r="P53" s="684"/>
      <c r="Q53" s="684"/>
      <c r="R53" s="684"/>
    </row>
    <row r="54" spans="2:18" ht="15" hidden="1" customHeight="1" x14ac:dyDescent="0.25">
      <c r="B54" s="716"/>
      <c r="C54" s="716"/>
      <c r="D54" s="716"/>
      <c r="E54" s="716"/>
      <c r="F54" s="716"/>
      <c r="G54" s="716"/>
      <c r="H54" s="716"/>
      <c r="I54" s="716"/>
      <c r="J54" s="716"/>
      <c r="K54" s="716"/>
      <c r="L54" s="716"/>
      <c r="M54" s="716"/>
      <c r="N54" s="716"/>
      <c r="O54" s="684"/>
      <c r="P54" s="684"/>
      <c r="Q54" s="684"/>
      <c r="R54" s="684"/>
    </row>
    <row r="55" spans="2:18" ht="15" hidden="1" customHeight="1" x14ac:dyDescent="0.25">
      <c r="B55" s="716"/>
      <c r="C55" s="716"/>
      <c r="D55" s="716"/>
      <c r="E55" s="716"/>
      <c r="F55" s="716"/>
      <c r="G55" s="716"/>
      <c r="H55" s="716"/>
      <c r="I55" s="716"/>
      <c r="J55" s="716"/>
      <c r="K55" s="716"/>
      <c r="L55" s="716"/>
      <c r="M55" s="716"/>
      <c r="N55" s="716"/>
      <c r="O55" s="684"/>
      <c r="P55" s="684"/>
      <c r="Q55" s="684"/>
      <c r="R55" s="684"/>
    </row>
    <row r="56" spans="2:18" ht="15" hidden="1" customHeight="1" x14ac:dyDescent="0.25">
      <c r="B56" s="716"/>
      <c r="C56" s="716"/>
      <c r="D56" s="716"/>
      <c r="E56" s="716"/>
      <c r="F56" s="716"/>
      <c r="G56" s="716"/>
      <c r="H56" s="716"/>
      <c r="I56" s="716"/>
      <c r="J56" s="716"/>
      <c r="K56" s="716"/>
      <c r="L56" s="716"/>
      <c r="M56" s="716"/>
      <c r="N56" s="716"/>
      <c r="O56" s="684"/>
      <c r="P56" s="684"/>
      <c r="Q56" s="684"/>
      <c r="R56" s="684"/>
    </row>
    <row r="57" spans="2:18" ht="15" hidden="1" customHeight="1" x14ac:dyDescent="0.25">
      <c r="B57" s="716"/>
      <c r="C57" s="716"/>
      <c r="D57" s="716"/>
      <c r="E57" s="716"/>
      <c r="F57" s="716"/>
      <c r="G57" s="716"/>
      <c r="H57" s="716"/>
      <c r="I57" s="716"/>
      <c r="J57" s="716"/>
      <c r="K57" s="716"/>
      <c r="L57" s="716"/>
      <c r="M57" s="716"/>
      <c r="N57" s="716"/>
      <c r="O57" s="684"/>
      <c r="P57" s="684"/>
      <c r="Q57" s="684"/>
      <c r="R57" s="684"/>
    </row>
    <row r="58" spans="2:18" ht="15" hidden="1" customHeight="1" x14ac:dyDescent="0.25">
      <c r="B58" s="716"/>
      <c r="C58" s="716"/>
      <c r="D58" s="716"/>
      <c r="E58" s="716"/>
      <c r="F58" s="716"/>
      <c r="G58" s="716"/>
      <c r="H58" s="716"/>
      <c r="I58" s="716"/>
      <c r="J58" s="716"/>
      <c r="K58" s="716"/>
      <c r="L58" s="716"/>
      <c r="M58" s="716"/>
      <c r="N58" s="716"/>
      <c r="O58" s="684"/>
      <c r="P58" s="684"/>
      <c r="Q58" s="684"/>
      <c r="R58" s="684"/>
    </row>
    <row r="59" spans="2:18" ht="15" hidden="1" customHeight="1" x14ac:dyDescent="0.25">
      <c r="B59" s="716"/>
      <c r="C59" s="716"/>
      <c r="D59" s="716"/>
      <c r="E59" s="716"/>
      <c r="F59" s="716"/>
      <c r="G59" s="716"/>
      <c r="H59" s="716"/>
      <c r="I59" s="716"/>
      <c r="J59" s="716"/>
      <c r="K59" s="716"/>
      <c r="L59" s="716"/>
      <c r="M59" s="716"/>
      <c r="N59" s="716"/>
      <c r="O59" s="684"/>
      <c r="P59" s="684"/>
      <c r="Q59" s="684"/>
      <c r="R59" s="684"/>
    </row>
    <row r="60" spans="2:18" ht="15" hidden="1" customHeight="1" x14ac:dyDescent="0.25">
      <c r="B60" s="716"/>
      <c r="C60" s="716"/>
      <c r="D60" s="716"/>
      <c r="E60" s="716"/>
      <c r="F60" s="716"/>
      <c r="G60" s="716"/>
      <c r="H60" s="716"/>
      <c r="I60" s="716"/>
      <c r="J60" s="716"/>
      <c r="K60" s="716"/>
      <c r="L60" s="716"/>
      <c r="M60" s="716"/>
      <c r="N60" s="716"/>
      <c r="O60" s="684"/>
      <c r="P60" s="684"/>
      <c r="Q60" s="684"/>
      <c r="R60" s="684"/>
    </row>
    <row r="61" spans="2:18" ht="15" hidden="1" customHeight="1" x14ac:dyDescent="0.25">
      <c r="B61" s="716"/>
      <c r="C61" s="716"/>
      <c r="D61" s="716"/>
      <c r="E61" s="716"/>
      <c r="F61" s="716"/>
      <c r="G61" s="716"/>
      <c r="H61" s="716"/>
      <c r="I61" s="716"/>
      <c r="J61" s="716"/>
      <c r="K61" s="716"/>
      <c r="L61" s="716"/>
      <c r="M61" s="716"/>
      <c r="N61" s="716"/>
      <c r="O61" s="684"/>
      <c r="P61" s="684"/>
      <c r="Q61" s="684"/>
      <c r="R61" s="684"/>
    </row>
    <row r="62" spans="2:18" ht="15" hidden="1" customHeight="1" x14ac:dyDescent="0.25">
      <c r="B62" s="716"/>
      <c r="C62" s="716"/>
      <c r="D62" s="716"/>
      <c r="E62" s="716"/>
      <c r="F62" s="716"/>
      <c r="G62" s="716"/>
      <c r="H62" s="716"/>
      <c r="I62" s="716"/>
      <c r="J62" s="716"/>
      <c r="K62" s="716"/>
      <c r="L62" s="716"/>
      <c r="M62" s="716"/>
      <c r="N62" s="716"/>
      <c r="O62" s="684"/>
      <c r="P62" s="684"/>
      <c r="Q62" s="684"/>
      <c r="R62" s="684"/>
    </row>
    <row r="63" spans="2:18" ht="15" hidden="1" customHeight="1" x14ac:dyDescent="0.25">
      <c r="B63" s="716"/>
      <c r="C63" s="716"/>
      <c r="D63" s="716"/>
      <c r="E63" s="716"/>
      <c r="F63" s="716"/>
      <c r="G63" s="716"/>
      <c r="H63" s="716"/>
      <c r="I63" s="716"/>
      <c r="J63" s="716"/>
      <c r="K63" s="716"/>
      <c r="L63" s="716"/>
      <c r="M63" s="716"/>
      <c r="N63" s="716"/>
      <c r="O63" s="684"/>
      <c r="P63" s="684"/>
      <c r="Q63" s="684"/>
      <c r="R63" s="684"/>
    </row>
    <row r="64" spans="2:18" ht="15" hidden="1" customHeight="1" x14ac:dyDescent="0.25">
      <c r="B64" s="716"/>
      <c r="C64" s="716"/>
      <c r="D64" s="716"/>
      <c r="E64" s="716"/>
      <c r="F64" s="716"/>
      <c r="G64" s="716"/>
      <c r="H64" s="716"/>
      <c r="I64" s="716"/>
      <c r="J64" s="716"/>
      <c r="K64" s="716"/>
      <c r="L64" s="716"/>
      <c r="M64" s="716"/>
      <c r="N64" s="716"/>
      <c r="O64" s="684"/>
      <c r="P64" s="684"/>
      <c r="Q64" s="684"/>
      <c r="R64" s="684"/>
    </row>
    <row r="65" spans="2:18" ht="15" hidden="1" customHeight="1" x14ac:dyDescent="0.25">
      <c r="B65" s="716"/>
      <c r="C65" s="716"/>
      <c r="D65" s="716"/>
      <c r="E65" s="716"/>
      <c r="F65" s="716"/>
      <c r="G65" s="716"/>
      <c r="H65" s="716"/>
      <c r="I65" s="716"/>
      <c r="J65" s="716"/>
      <c r="K65" s="716"/>
      <c r="L65" s="716"/>
      <c r="M65" s="716"/>
      <c r="N65" s="716"/>
      <c r="O65" s="684"/>
      <c r="P65" s="684"/>
      <c r="Q65" s="684"/>
      <c r="R65" s="684"/>
    </row>
    <row r="66" spans="2:18" ht="15" hidden="1" customHeight="1" x14ac:dyDescent="0.25">
      <c r="B66" s="716"/>
      <c r="C66" s="716"/>
      <c r="D66" s="716"/>
      <c r="E66" s="716"/>
      <c r="F66" s="716"/>
      <c r="G66" s="716"/>
      <c r="H66" s="716"/>
      <c r="I66" s="716"/>
      <c r="J66" s="716"/>
      <c r="K66" s="716"/>
      <c r="L66" s="716"/>
      <c r="M66" s="716"/>
      <c r="N66" s="716"/>
      <c r="O66" s="684"/>
      <c r="P66" s="684"/>
      <c r="Q66" s="684"/>
      <c r="R66" s="684"/>
    </row>
    <row r="67" spans="2:18" ht="15" hidden="1" customHeight="1" x14ac:dyDescent="0.25">
      <c r="B67" s="716"/>
      <c r="C67" s="716"/>
      <c r="D67" s="716"/>
      <c r="E67" s="716"/>
      <c r="F67" s="716"/>
      <c r="G67" s="716"/>
      <c r="H67" s="716"/>
      <c r="I67" s="716"/>
      <c r="J67" s="716"/>
      <c r="K67" s="716"/>
      <c r="L67" s="716"/>
      <c r="M67" s="716"/>
      <c r="N67" s="716"/>
      <c r="O67" s="684"/>
      <c r="P67" s="684"/>
      <c r="Q67" s="684"/>
      <c r="R67" s="684"/>
    </row>
    <row r="68" spans="2:18" ht="15" hidden="1" customHeight="1" x14ac:dyDescent="0.25">
      <c r="B68" s="716"/>
      <c r="C68" s="716"/>
      <c r="D68" s="716"/>
      <c r="E68" s="716"/>
      <c r="F68" s="716"/>
      <c r="G68" s="716"/>
      <c r="H68" s="716"/>
      <c r="I68" s="716"/>
      <c r="J68" s="716"/>
      <c r="K68" s="716"/>
      <c r="L68" s="716"/>
      <c r="M68" s="716"/>
      <c r="N68" s="716"/>
      <c r="O68" s="684"/>
      <c r="P68" s="684"/>
      <c r="Q68" s="684"/>
      <c r="R68" s="684"/>
    </row>
    <row r="69" spans="2:18" ht="15" hidden="1" customHeight="1" x14ac:dyDescent="0.25">
      <c r="B69" s="716"/>
      <c r="C69" s="716"/>
      <c r="D69" s="716"/>
      <c r="E69" s="716"/>
      <c r="F69" s="716"/>
      <c r="G69" s="716"/>
      <c r="H69" s="716"/>
      <c r="I69" s="716"/>
      <c r="J69" s="716"/>
      <c r="K69" s="716"/>
      <c r="L69" s="716"/>
      <c r="M69" s="716"/>
      <c r="N69" s="716"/>
      <c r="O69" s="684"/>
      <c r="P69" s="684"/>
      <c r="Q69" s="684"/>
      <c r="R69" s="684"/>
    </row>
    <row r="70" spans="2:18" ht="15" hidden="1" customHeight="1" x14ac:dyDescent="0.25">
      <c r="B70" s="716"/>
      <c r="C70" s="716"/>
      <c r="D70" s="716"/>
      <c r="E70" s="716"/>
      <c r="F70" s="716"/>
      <c r="G70" s="716"/>
      <c r="H70" s="716"/>
      <c r="I70" s="716"/>
      <c r="J70" s="716"/>
      <c r="K70" s="716"/>
      <c r="L70" s="716"/>
      <c r="M70" s="716"/>
      <c r="N70" s="716"/>
      <c r="O70" s="684"/>
      <c r="P70" s="684"/>
      <c r="Q70" s="684"/>
      <c r="R70" s="684"/>
    </row>
    <row r="71" spans="2:18" ht="15" hidden="1" customHeight="1" x14ac:dyDescent="0.25">
      <c r="B71" s="716"/>
      <c r="C71" s="716"/>
      <c r="D71" s="716"/>
      <c r="E71" s="716"/>
      <c r="F71" s="716"/>
      <c r="G71" s="716"/>
      <c r="H71" s="716"/>
      <c r="I71" s="716"/>
      <c r="J71" s="716"/>
      <c r="K71" s="716"/>
      <c r="L71" s="716"/>
      <c r="M71" s="716"/>
      <c r="N71" s="716"/>
      <c r="O71" s="684"/>
      <c r="P71" s="684"/>
      <c r="Q71" s="684"/>
      <c r="R71" s="684"/>
    </row>
    <row r="72" spans="2:18" ht="15" hidden="1" customHeight="1" x14ac:dyDescent="0.25">
      <c r="B72" s="716"/>
      <c r="C72" s="716"/>
      <c r="D72" s="716"/>
      <c r="E72" s="716"/>
      <c r="F72" s="716"/>
      <c r="G72" s="716"/>
      <c r="H72" s="716"/>
      <c r="I72" s="716"/>
      <c r="J72" s="716"/>
      <c r="K72" s="716"/>
      <c r="L72" s="716"/>
      <c r="M72" s="716"/>
      <c r="N72" s="716"/>
      <c r="O72" s="684"/>
      <c r="P72" s="684"/>
      <c r="Q72" s="684"/>
      <c r="R72" s="684"/>
    </row>
    <row r="73" spans="2:18" ht="15" hidden="1" customHeight="1" x14ac:dyDescent="0.25">
      <c r="B73" s="716"/>
      <c r="C73" s="716"/>
      <c r="D73" s="716"/>
      <c r="E73" s="716"/>
      <c r="F73" s="716"/>
      <c r="G73" s="716"/>
      <c r="H73" s="716"/>
      <c r="I73" s="716"/>
      <c r="J73" s="716"/>
      <c r="K73" s="716"/>
      <c r="L73" s="716"/>
      <c r="M73" s="716"/>
      <c r="N73" s="716"/>
      <c r="O73" s="684"/>
      <c r="P73" s="684"/>
      <c r="Q73" s="684"/>
      <c r="R73" s="684"/>
    </row>
    <row r="74" spans="2:18" ht="15" hidden="1" customHeight="1" x14ac:dyDescent="0.25">
      <c r="B74" s="716"/>
      <c r="C74" s="716"/>
      <c r="D74" s="716"/>
      <c r="E74" s="716"/>
      <c r="F74" s="716"/>
      <c r="G74" s="716"/>
      <c r="H74" s="716"/>
      <c r="I74" s="716"/>
      <c r="J74" s="716"/>
      <c r="K74" s="716"/>
      <c r="L74" s="716"/>
      <c r="M74" s="716"/>
      <c r="N74" s="716"/>
      <c r="O74" s="684"/>
      <c r="P74" s="684"/>
      <c r="Q74" s="684"/>
      <c r="R74" s="684"/>
    </row>
    <row r="75" spans="2:18" ht="15" hidden="1" customHeight="1" x14ac:dyDescent="0.25">
      <c r="B75" s="716"/>
      <c r="C75" s="716"/>
      <c r="D75" s="716"/>
      <c r="E75" s="716"/>
      <c r="F75" s="716"/>
      <c r="G75" s="716"/>
      <c r="H75" s="716"/>
      <c r="I75" s="716"/>
      <c r="J75" s="716"/>
      <c r="K75" s="716"/>
      <c r="L75" s="716"/>
      <c r="M75" s="716"/>
      <c r="N75" s="716"/>
      <c r="O75" s="684"/>
      <c r="P75" s="684"/>
      <c r="Q75" s="684"/>
      <c r="R75" s="684"/>
    </row>
    <row r="76" spans="2:18" ht="15" hidden="1" customHeight="1" x14ac:dyDescent="0.25">
      <c r="B76" s="716"/>
      <c r="C76" s="716"/>
      <c r="D76" s="716"/>
      <c r="E76" s="716"/>
      <c r="F76" s="716"/>
      <c r="G76" s="716"/>
      <c r="H76" s="716"/>
      <c r="I76" s="716"/>
      <c r="J76" s="716"/>
      <c r="K76" s="716"/>
      <c r="L76" s="716"/>
      <c r="M76" s="716"/>
      <c r="N76" s="716"/>
      <c r="O76" s="684"/>
      <c r="P76" s="684"/>
      <c r="Q76" s="684"/>
      <c r="R76" s="684"/>
    </row>
    <row r="77" spans="2:18" ht="15" hidden="1" customHeight="1" x14ac:dyDescent="0.25">
      <c r="B77" s="716"/>
      <c r="C77" s="716"/>
      <c r="D77" s="716"/>
      <c r="E77" s="716"/>
      <c r="F77" s="716"/>
      <c r="G77" s="716"/>
      <c r="H77" s="716"/>
      <c r="I77" s="716"/>
      <c r="J77" s="716"/>
      <c r="K77" s="716"/>
      <c r="L77" s="716"/>
      <c r="M77" s="716"/>
      <c r="N77" s="716"/>
      <c r="O77" s="684"/>
      <c r="P77" s="684"/>
      <c r="Q77" s="684"/>
      <c r="R77" s="684"/>
    </row>
    <row r="78" spans="2:18" ht="15" hidden="1" customHeight="1" x14ac:dyDescent="0.25">
      <c r="B78" s="716"/>
      <c r="C78" s="716"/>
      <c r="D78" s="716"/>
      <c r="E78" s="716"/>
      <c r="F78" s="716"/>
      <c r="G78" s="716"/>
      <c r="H78" s="716"/>
      <c r="I78" s="716"/>
      <c r="J78" s="716"/>
      <c r="K78" s="716"/>
      <c r="L78" s="716"/>
      <c r="M78" s="716"/>
      <c r="N78" s="716"/>
      <c r="O78" s="684"/>
      <c r="P78" s="684"/>
      <c r="Q78" s="684"/>
      <c r="R78" s="684"/>
    </row>
    <row r="79" spans="2:18" ht="15" hidden="1" customHeight="1" x14ac:dyDescent="0.25">
      <c r="B79" s="716"/>
      <c r="C79" s="716"/>
      <c r="D79" s="716"/>
      <c r="E79" s="716"/>
      <c r="F79" s="716"/>
      <c r="G79" s="716"/>
      <c r="H79" s="716"/>
      <c r="I79" s="716"/>
      <c r="J79" s="716"/>
      <c r="K79" s="716"/>
      <c r="L79" s="716"/>
      <c r="M79" s="716"/>
      <c r="N79" s="716"/>
      <c r="O79" s="684"/>
      <c r="P79" s="684"/>
      <c r="Q79" s="684"/>
      <c r="R79" s="684"/>
    </row>
    <row r="80" spans="2:18" ht="15" hidden="1" customHeight="1" x14ac:dyDescent="0.25">
      <c r="B80" s="716"/>
      <c r="C80" s="716"/>
      <c r="D80" s="716"/>
      <c r="E80" s="716"/>
      <c r="F80" s="716"/>
      <c r="G80" s="716"/>
      <c r="H80" s="716"/>
      <c r="I80" s="716"/>
      <c r="J80" s="716"/>
      <c r="K80" s="716"/>
      <c r="L80" s="716"/>
      <c r="M80" s="716"/>
      <c r="N80" s="716"/>
      <c r="O80" s="684"/>
      <c r="P80" s="684"/>
      <c r="Q80" s="684"/>
      <c r="R80" s="684"/>
    </row>
    <row r="81" spans="2:18" ht="15" hidden="1" customHeight="1" x14ac:dyDescent="0.25">
      <c r="B81" s="716"/>
      <c r="C81" s="716"/>
      <c r="D81" s="716"/>
      <c r="E81" s="716"/>
      <c r="F81" s="716"/>
      <c r="G81" s="716"/>
      <c r="H81" s="716"/>
      <c r="I81" s="716"/>
      <c r="J81" s="716"/>
      <c r="K81" s="716"/>
      <c r="L81" s="716"/>
      <c r="M81" s="716"/>
      <c r="N81" s="716"/>
      <c r="O81" s="684"/>
      <c r="P81" s="684"/>
      <c r="Q81" s="684"/>
      <c r="R81" s="684"/>
    </row>
    <row r="82" spans="2:18" ht="15" hidden="1" customHeight="1" x14ac:dyDescent="0.25">
      <c r="B82" s="716"/>
      <c r="C82" s="716"/>
      <c r="D82" s="716"/>
      <c r="E82" s="716"/>
      <c r="F82" s="716"/>
      <c r="G82" s="716"/>
      <c r="H82" s="716"/>
      <c r="I82" s="716"/>
      <c r="J82" s="716"/>
      <c r="K82" s="716"/>
      <c r="L82" s="716"/>
      <c r="M82" s="716"/>
      <c r="N82" s="716"/>
      <c r="O82" s="684"/>
      <c r="P82" s="684"/>
      <c r="Q82" s="684"/>
      <c r="R82" s="684"/>
    </row>
    <row r="83" spans="2:18" ht="15" hidden="1" customHeight="1" x14ac:dyDescent="0.25">
      <c r="B83" s="716"/>
      <c r="C83" s="716"/>
      <c r="D83" s="716"/>
      <c r="E83" s="716"/>
      <c r="F83" s="716"/>
      <c r="G83" s="716"/>
      <c r="H83" s="716"/>
      <c r="I83" s="716"/>
      <c r="J83" s="716"/>
      <c r="K83" s="716"/>
      <c r="L83" s="716"/>
      <c r="M83" s="716"/>
      <c r="N83" s="716"/>
      <c r="O83" s="684"/>
      <c r="P83" s="684"/>
      <c r="Q83" s="684"/>
      <c r="R83" s="684"/>
    </row>
    <row r="84" spans="2:18" ht="15" hidden="1" customHeight="1" x14ac:dyDescent="0.25">
      <c r="B84" s="716"/>
      <c r="C84" s="716"/>
      <c r="D84" s="716"/>
      <c r="E84" s="716"/>
      <c r="F84" s="716"/>
      <c r="G84" s="716"/>
      <c r="H84" s="716"/>
      <c r="I84" s="716"/>
      <c r="J84" s="716"/>
      <c r="K84" s="716"/>
      <c r="L84" s="716"/>
      <c r="M84" s="716"/>
      <c r="N84" s="716"/>
      <c r="O84" s="684"/>
      <c r="P84" s="684"/>
      <c r="Q84" s="684"/>
      <c r="R84" s="684"/>
    </row>
    <row r="85" spans="2:18" ht="15" hidden="1" customHeight="1" x14ac:dyDescent="0.25">
      <c r="B85" s="716"/>
      <c r="C85" s="716"/>
      <c r="D85" s="716"/>
      <c r="E85" s="716"/>
      <c r="F85" s="716"/>
      <c r="G85" s="716"/>
      <c r="H85" s="716"/>
      <c r="I85" s="716"/>
      <c r="J85" s="716"/>
      <c r="K85" s="716"/>
      <c r="L85" s="716"/>
      <c r="M85" s="716"/>
      <c r="N85" s="716"/>
      <c r="O85" s="684"/>
      <c r="P85" s="684"/>
      <c r="Q85" s="684"/>
      <c r="R85" s="684"/>
    </row>
    <row r="86" spans="2:18" ht="15" hidden="1" customHeight="1" x14ac:dyDescent="0.25">
      <c r="B86" s="716"/>
      <c r="C86" s="716"/>
      <c r="D86" s="716"/>
      <c r="E86" s="716"/>
      <c r="F86" s="716"/>
      <c r="G86" s="716"/>
      <c r="H86" s="716"/>
      <c r="I86" s="716"/>
      <c r="J86" s="716"/>
      <c r="K86" s="716"/>
      <c r="L86" s="716"/>
      <c r="M86" s="716"/>
      <c r="N86" s="716"/>
      <c r="O86" s="684"/>
      <c r="P86" s="684"/>
      <c r="Q86" s="684"/>
      <c r="R86" s="684"/>
    </row>
    <row r="87" spans="2:18" ht="15" hidden="1" customHeight="1" x14ac:dyDescent="0.25">
      <c r="B87" s="716"/>
      <c r="C87" s="716"/>
      <c r="D87" s="716"/>
      <c r="E87" s="716"/>
      <c r="F87" s="716"/>
      <c r="G87" s="716"/>
      <c r="H87" s="716"/>
      <c r="I87" s="716"/>
      <c r="J87" s="716"/>
      <c r="K87" s="716"/>
      <c r="L87" s="716"/>
      <c r="M87" s="716"/>
      <c r="N87" s="716"/>
      <c r="O87" s="684"/>
      <c r="P87" s="684"/>
      <c r="Q87" s="684"/>
      <c r="R87" s="684"/>
    </row>
    <row r="88" spans="2:18" hidden="1" x14ac:dyDescent="0.25">
      <c r="B88" s="716"/>
      <c r="C88" s="716"/>
      <c r="D88" s="716"/>
      <c r="E88" s="716"/>
      <c r="F88" s="716"/>
      <c r="G88" s="716"/>
      <c r="H88" s="716"/>
      <c r="I88" s="716"/>
      <c r="J88" s="716"/>
      <c r="K88" s="716"/>
      <c r="L88" s="716"/>
      <c r="M88" s="716"/>
      <c r="N88" s="716"/>
      <c r="O88" s="684"/>
      <c r="P88" s="684"/>
      <c r="Q88" s="684"/>
      <c r="R88" s="684"/>
    </row>
    <row r="89" spans="2:18" hidden="1" x14ac:dyDescent="0.25">
      <c r="B89" s="716"/>
      <c r="C89" s="716"/>
      <c r="D89" s="716"/>
      <c r="E89" s="716"/>
      <c r="F89" s="716"/>
      <c r="G89" s="716"/>
      <c r="H89" s="716"/>
      <c r="I89" s="716"/>
      <c r="J89" s="716"/>
      <c r="K89" s="716"/>
      <c r="L89" s="716"/>
      <c r="M89" s="716"/>
      <c r="N89" s="716"/>
    </row>
    <row r="90" spans="2:18" hidden="1" x14ac:dyDescent="0.25">
      <c r="B90" s="716"/>
      <c r="C90" s="716"/>
      <c r="D90" s="716"/>
      <c r="E90" s="716"/>
      <c r="F90" s="716"/>
      <c r="G90" s="716"/>
      <c r="H90" s="716"/>
      <c r="I90" s="716"/>
      <c r="J90" s="716"/>
      <c r="K90" s="716"/>
      <c r="L90" s="716"/>
      <c r="M90" s="716"/>
      <c r="N90" s="716"/>
    </row>
    <row r="91" spans="2:18" hidden="1" x14ac:dyDescent="0.25">
      <c r="B91" s="716"/>
      <c r="C91" s="716"/>
      <c r="D91" s="716"/>
      <c r="E91" s="716"/>
      <c r="F91" s="716"/>
      <c r="G91" s="716"/>
      <c r="H91" s="716"/>
      <c r="I91" s="716"/>
      <c r="J91" s="716"/>
      <c r="K91" s="716"/>
      <c r="L91" s="716"/>
      <c r="M91" s="716"/>
      <c r="N91" s="716"/>
    </row>
    <row r="92" spans="2:18" hidden="1" x14ac:dyDescent="0.25">
      <c r="B92" s="716"/>
      <c r="C92" s="716"/>
      <c r="D92" s="716"/>
      <c r="E92" s="716"/>
      <c r="F92" s="716"/>
      <c r="G92" s="716"/>
      <c r="H92" s="716"/>
      <c r="I92" s="716"/>
      <c r="J92" s="716"/>
      <c r="K92" s="716"/>
      <c r="L92" s="716"/>
      <c r="M92" s="716"/>
      <c r="N92" s="716"/>
    </row>
    <row r="93" spans="2:18" hidden="1" x14ac:dyDescent="0.25">
      <c r="B93" s="716"/>
      <c r="C93" s="716"/>
      <c r="D93" s="716"/>
      <c r="E93" s="716"/>
      <c r="F93" s="716"/>
      <c r="G93" s="716"/>
      <c r="H93" s="716"/>
      <c r="I93" s="716"/>
      <c r="J93" s="716"/>
      <c r="K93" s="716"/>
      <c r="L93" s="716"/>
      <c r="M93" s="716"/>
      <c r="N93" s="716"/>
    </row>
    <row r="94" spans="2:18" hidden="1" x14ac:dyDescent="0.25">
      <c r="B94" s="716"/>
      <c r="C94" s="716"/>
      <c r="D94" s="716"/>
      <c r="E94" s="716"/>
      <c r="F94" s="716"/>
      <c r="G94" s="716"/>
      <c r="H94" s="716"/>
      <c r="I94" s="716"/>
      <c r="J94" s="716"/>
      <c r="K94" s="716"/>
      <c r="L94" s="716"/>
      <c r="M94" s="716"/>
      <c r="N94" s="716"/>
    </row>
    <row r="95" spans="2:18" hidden="1" x14ac:dyDescent="0.25">
      <c r="B95" s="716"/>
      <c r="C95" s="716"/>
      <c r="D95" s="716"/>
      <c r="E95" s="716"/>
      <c r="F95" s="716"/>
      <c r="G95" s="716"/>
      <c r="H95" s="716"/>
      <c r="I95" s="716"/>
      <c r="J95" s="716"/>
      <c r="K95" s="716"/>
      <c r="L95" s="716"/>
      <c r="M95" s="716"/>
      <c r="N95" s="716"/>
    </row>
    <row r="96" spans="2:18" hidden="1" x14ac:dyDescent="0.25">
      <c r="B96" s="716"/>
      <c r="C96" s="716"/>
      <c r="D96" s="716"/>
      <c r="E96" s="716"/>
      <c r="F96" s="716"/>
      <c r="G96" s="716"/>
      <c r="H96" s="716"/>
      <c r="I96" s="716"/>
      <c r="J96" s="716"/>
      <c r="K96" s="716"/>
      <c r="L96" s="716"/>
      <c r="M96" s="716"/>
      <c r="N96" s="716"/>
    </row>
    <row r="97" spans="2:14" hidden="1" x14ac:dyDescent="0.25">
      <c r="B97" s="716"/>
      <c r="C97" s="716"/>
      <c r="D97" s="716"/>
      <c r="E97" s="716"/>
      <c r="F97" s="716"/>
      <c r="G97" s="716"/>
      <c r="H97" s="716"/>
      <c r="I97" s="716"/>
      <c r="J97" s="716"/>
      <c r="K97" s="716"/>
      <c r="L97" s="716"/>
      <c r="M97" s="716"/>
      <c r="N97" s="716"/>
    </row>
    <row r="98" spans="2:14" hidden="1" x14ac:dyDescent="0.25">
      <c r="B98" s="716"/>
      <c r="C98" s="716"/>
      <c r="D98" s="716"/>
      <c r="E98" s="716"/>
      <c r="F98" s="716"/>
      <c r="G98" s="716"/>
      <c r="H98" s="716"/>
      <c r="I98" s="716"/>
      <c r="J98" s="716"/>
      <c r="K98" s="716"/>
      <c r="L98" s="716"/>
      <c r="M98" s="716"/>
      <c r="N98" s="716"/>
    </row>
    <row r="99" spans="2:14" hidden="1" x14ac:dyDescent="0.25">
      <c r="B99" s="716"/>
      <c r="C99" s="716"/>
      <c r="D99" s="716"/>
      <c r="E99" s="716"/>
      <c r="F99" s="716"/>
      <c r="G99" s="716"/>
      <c r="H99" s="716"/>
      <c r="I99" s="716"/>
      <c r="J99" s="716"/>
      <c r="K99" s="716"/>
      <c r="L99" s="716"/>
      <c r="M99" s="716"/>
      <c r="N99" s="716"/>
    </row>
    <row r="100" spans="2:14" hidden="1" x14ac:dyDescent="0.25">
      <c r="B100" s="716"/>
      <c r="C100" s="716"/>
      <c r="D100" s="716"/>
      <c r="E100" s="716"/>
      <c r="F100" s="716"/>
      <c r="G100" s="716"/>
      <c r="H100" s="716"/>
      <c r="I100" s="716"/>
      <c r="J100" s="716"/>
      <c r="K100" s="716"/>
      <c r="L100" s="716"/>
      <c r="M100" s="716"/>
      <c r="N100" s="716"/>
    </row>
    <row r="101" spans="2:14" hidden="1" x14ac:dyDescent="0.25">
      <c r="B101" s="716"/>
      <c r="C101" s="716"/>
      <c r="D101" s="716"/>
      <c r="E101" s="716"/>
      <c r="F101" s="716"/>
      <c r="G101" s="716"/>
      <c r="H101" s="716"/>
      <c r="I101" s="716"/>
      <c r="J101" s="716"/>
      <c r="K101" s="716"/>
      <c r="L101" s="716"/>
      <c r="M101" s="716"/>
      <c r="N101" s="716"/>
    </row>
    <row r="102" spans="2:14" ht="15" hidden="1" customHeight="1" x14ac:dyDescent="0.25">
      <c r="B102" s="716"/>
      <c r="C102" s="716"/>
      <c r="D102" s="716"/>
      <c r="E102" s="716"/>
      <c r="F102" s="716"/>
      <c r="G102" s="716"/>
      <c r="H102" s="716"/>
      <c r="I102" s="716"/>
      <c r="J102" s="716"/>
      <c r="K102" s="716"/>
      <c r="L102" s="716"/>
      <c r="M102" s="716"/>
      <c r="N102" s="716"/>
    </row>
    <row r="103" spans="2:14" ht="15" hidden="1" customHeight="1" x14ac:dyDescent="0.25"/>
    <row r="104" spans="2:14" ht="15" hidden="1" customHeight="1" x14ac:dyDescent="0.25"/>
    <row r="105" spans="2:14" ht="15" hidden="1" customHeight="1" x14ac:dyDescent="0.25"/>
    <row r="106" spans="2:14" ht="15" hidden="1" customHeight="1" x14ac:dyDescent="0.25"/>
  </sheetData>
  <sheetProtection algorithmName="SHA-512" hashValue="fxahGuEPv6Re8LeOOO1gn54OZaCIdfRGZuOuumpR7TDmv/S9P/xHBBuewma456/8deH3LrMSGPxcebyPFtsZvA==" saltValue="P7dFcEy02fgFsd3CmzNwOA==" spinCount="100000" sheet="1" formatRows="0"/>
  <mergeCells count="31">
    <mergeCell ref="A9:C9"/>
    <mergeCell ref="A10:C10"/>
    <mergeCell ref="A11:C11"/>
    <mergeCell ref="A12:C12"/>
    <mergeCell ref="A2:J2"/>
    <mergeCell ref="A3:J3"/>
    <mergeCell ref="A6:C6"/>
    <mergeCell ref="A7:C7"/>
    <mergeCell ref="A8:C8"/>
    <mergeCell ref="K12:N12"/>
    <mergeCell ref="B21:K23"/>
    <mergeCell ref="A31:C31"/>
    <mergeCell ref="A26:C27"/>
    <mergeCell ref="D26:D27"/>
    <mergeCell ref="E26:E27"/>
    <mergeCell ref="F26:F27"/>
    <mergeCell ref="I26:I27"/>
    <mergeCell ref="J26:J27"/>
    <mergeCell ref="A28:C28"/>
    <mergeCell ref="A29:C29"/>
    <mergeCell ref="A30:C30"/>
    <mergeCell ref="G26:G27"/>
    <mergeCell ref="H26:H27"/>
    <mergeCell ref="D25:J25"/>
    <mergeCell ref="B39:J52"/>
    <mergeCell ref="A32:C32"/>
    <mergeCell ref="A33:C33"/>
    <mergeCell ref="A34:C34"/>
    <mergeCell ref="A35:C35"/>
    <mergeCell ref="A36:C36"/>
    <mergeCell ref="A37:C37"/>
  </mergeCells>
  <dataValidations count="2">
    <dataValidation type="decimal" allowBlank="1" showInputMessage="1" showErrorMessage="1" error="bitte Zahl eingeben!" sqref="D6:E12 IZ6:JA12 SV6:SW12 ACR6:ACS12 AMN6:AMO12 AWJ6:AWK12 BGF6:BGG12 BQB6:BQC12 BZX6:BZY12 CJT6:CJU12 CTP6:CTQ12 DDL6:DDM12 DNH6:DNI12 DXD6:DXE12 EGZ6:EHA12 EQV6:EQW12 FAR6:FAS12 FKN6:FKO12 FUJ6:FUK12 GEF6:GEG12 GOB6:GOC12 GXX6:GXY12 HHT6:HHU12 HRP6:HRQ12 IBL6:IBM12 ILH6:ILI12 IVD6:IVE12 JEZ6:JFA12 JOV6:JOW12 JYR6:JYS12 KIN6:KIO12 KSJ6:KSK12 LCF6:LCG12 LMB6:LMC12 LVX6:LVY12 MFT6:MFU12 MPP6:MPQ12 MZL6:MZM12 NJH6:NJI12 NTD6:NTE12 OCZ6:ODA12 OMV6:OMW12 OWR6:OWS12 PGN6:PGO12 PQJ6:PQK12 QAF6:QAG12 QKB6:QKC12 QTX6:QTY12 RDT6:RDU12 RNP6:RNQ12 RXL6:RXM12 SHH6:SHI12 SRD6:SRE12 TAZ6:TBA12 TKV6:TKW12 TUR6:TUS12 UEN6:UEO12 UOJ6:UOK12 UYF6:UYG12 VIB6:VIC12 VRX6:VRY12 WBT6:WBU12 WLP6:WLQ12 WVL6:WVM12 D65543:E65551 IZ65543:JA65551 SV65543:SW65551 ACR65543:ACS65551 AMN65543:AMO65551 AWJ65543:AWK65551 BGF65543:BGG65551 BQB65543:BQC65551 BZX65543:BZY65551 CJT65543:CJU65551 CTP65543:CTQ65551 DDL65543:DDM65551 DNH65543:DNI65551 DXD65543:DXE65551 EGZ65543:EHA65551 EQV65543:EQW65551 FAR65543:FAS65551 FKN65543:FKO65551 FUJ65543:FUK65551 GEF65543:GEG65551 GOB65543:GOC65551 GXX65543:GXY65551 HHT65543:HHU65551 HRP65543:HRQ65551 IBL65543:IBM65551 ILH65543:ILI65551 IVD65543:IVE65551 JEZ65543:JFA65551 JOV65543:JOW65551 JYR65543:JYS65551 KIN65543:KIO65551 KSJ65543:KSK65551 LCF65543:LCG65551 LMB65543:LMC65551 LVX65543:LVY65551 MFT65543:MFU65551 MPP65543:MPQ65551 MZL65543:MZM65551 NJH65543:NJI65551 NTD65543:NTE65551 OCZ65543:ODA65551 OMV65543:OMW65551 OWR65543:OWS65551 PGN65543:PGO65551 PQJ65543:PQK65551 QAF65543:QAG65551 QKB65543:QKC65551 QTX65543:QTY65551 RDT65543:RDU65551 RNP65543:RNQ65551 RXL65543:RXM65551 SHH65543:SHI65551 SRD65543:SRE65551 TAZ65543:TBA65551 TKV65543:TKW65551 TUR65543:TUS65551 UEN65543:UEO65551 UOJ65543:UOK65551 UYF65543:UYG65551 VIB65543:VIC65551 VRX65543:VRY65551 WBT65543:WBU65551 WLP65543:WLQ65551 WVL65543:WVM65551 D131079:E131087 IZ131079:JA131087 SV131079:SW131087 ACR131079:ACS131087 AMN131079:AMO131087 AWJ131079:AWK131087 BGF131079:BGG131087 BQB131079:BQC131087 BZX131079:BZY131087 CJT131079:CJU131087 CTP131079:CTQ131087 DDL131079:DDM131087 DNH131079:DNI131087 DXD131079:DXE131087 EGZ131079:EHA131087 EQV131079:EQW131087 FAR131079:FAS131087 FKN131079:FKO131087 FUJ131079:FUK131087 GEF131079:GEG131087 GOB131079:GOC131087 GXX131079:GXY131087 HHT131079:HHU131087 HRP131079:HRQ131087 IBL131079:IBM131087 ILH131079:ILI131087 IVD131079:IVE131087 JEZ131079:JFA131087 JOV131079:JOW131087 JYR131079:JYS131087 KIN131079:KIO131087 KSJ131079:KSK131087 LCF131079:LCG131087 LMB131079:LMC131087 LVX131079:LVY131087 MFT131079:MFU131087 MPP131079:MPQ131087 MZL131079:MZM131087 NJH131079:NJI131087 NTD131079:NTE131087 OCZ131079:ODA131087 OMV131079:OMW131087 OWR131079:OWS131087 PGN131079:PGO131087 PQJ131079:PQK131087 QAF131079:QAG131087 QKB131079:QKC131087 QTX131079:QTY131087 RDT131079:RDU131087 RNP131079:RNQ131087 RXL131079:RXM131087 SHH131079:SHI131087 SRD131079:SRE131087 TAZ131079:TBA131087 TKV131079:TKW131087 TUR131079:TUS131087 UEN131079:UEO131087 UOJ131079:UOK131087 UYF131079:UYG131087 VIB131079:VIC131087 VRX131079:VRY131087 WBT131079:WBU131087 WLP131079:WLQ131087 WVL131079:WVM131087 D196615:E196623 IZ196615:JA196623 SV196615:SW196623 ACR196615:ACS196623 AMN196615:AMO196623 AWJ196615:AWK196623 BGF196615:BGG196623 BQB196615:BQC196623 BZX196615:BZY196623 CJT196615:CJU196623 CTP196615:CTQ196623 DDL196615:DDM196623 DNH196615:DNI196623 DXD196615:DXE196623 EGZ196615:EHA196623 EQV196615:EQW196623 FAR196615:FAS196623 FKN196615:FKO196623 FUJ196615:FUK196623 GEF196615:GEG196623 GOB196615:GOC196623 GXX196615:GXY196623 HHT196615:HHU196623 HRP196615:HRQ196623 IBL196615:IBM196623 ILH196615:ILI196623 IVD196615:IVE196623 JEZ196615:JFA196623 JOV196615:JOW196623 JYR196615:JYS196623 KIN196615:KIO196623 KSJ196615:KSK196623 LCF196615:LCG196623 LMB196615:LMC196623 LVX196615:LVY196623 MFT196615:MFU196623 MPP196615:MPQ196623 MZL196615:MZM196623 NJH196615:NJI196623 NTD196615:NTE196623 OCZ196615:ODA196623 OMV196615:OMW196623 OWR196615:OWS196623 PGN196615:PGO196623 PQJ196615:PQK196623 QAF196615:QAG196623 QKB196615:QKC196623 QTX196615:QTY196623 RDT196615:RDU196623 RNP196615:RNQ196623 RXL196615:RXM196623 SHH196615:SHI196623 SRD196615:SRE196623 TAZ196615:TBA196623 TKV196615:TKW196623 TUR196615:TUS196623 UEN196615:UEO196623 UOJ196615:UOK196623 UYF196615:UYG196623 VIB196615:VIC196623 VRX196615:VRY196623 WBT196615:WBU196623 WLP196615:WLQ196623 WVL196615:WVM196623 D262151:E262159 IZ262151:JA262159 SV262151:SW262159 ACR262151:ACS262159 AMN262151:AMO262159 AWJ262151:AWK262159 BGF262151:BGG262159 BQB262151:BQC262159 BZX262151:BZY262159 CJT262151:CJU262159 CTP262151:CTQ262159 DDL262151:DDM262159 DNH262151:DNI262159 DXD262151:DXE262159 EGZ262151:EHA262159 EQV262151:EQW262159 FAR262151:FAS262159 FKN262151:FKO262159 FUJ262151:FUK262159 GEF262151:GEG262159 GOB262151:GOC262159 GXX262151:GXY262159 HHT262151:HHU262159 HRP262151:HRQ262159 IBL262151:IBM262159 ILH262151:ILI262159 IVD262151:IVE262159 JEZ262151:JFA262159 JOV262151:JOW262159 JYR262151:JYS262159 KIN262151:KIO262159 KSJ262151:KSK262159 LCF262151:LCG262159 LMB262151:LMC262159 LVX262151:LVY262159 MFT262151:MFU262159 MPP262151:MPQ262159 MZL262151:MZM262159 NJH262151:NJI262159 NTD262151:NTE262159 OCZ262151:ODA262159 OMV262151:OMW262159 OWR262151:OWS262159 PGN262151:PGO262159 PQJ262151:PQK262159 QAF262151:QAG262159 QKB262151:QKC262159 QTX262151:QTY262159 RDT262151:RDU262159 RNP262151:RNQ262159 RXL262151:RXM262159 SHH262151:SHI262159 SRD262151:SRE262159 TAZ262151:TBA262159 TKV262151:TKW262159 TUR262151:TUS262159 UEN262151:UEO262159 UOJ262151:UOK262159 UYF262151:UYG262159 VIB262151:VIC262159 VRX262151:VRY262159 WBT262151:WBU262159 WLP262151:WLQ262159 WVL262151:WVM262159 D327687:E327695 IZ327687:JA327695 SV327687:SW327695 ACR327687:ACS327695 AMN327687:AMO327695 AWJ327687:AWK327695 BGF327687:BGG327695 BQB327687:BQC327695 BZX327687:BZY327695 CJT327687:CJU327695 CTP327687:CTQ327695 DDL327687:DDM327695 DNH327687:DNI327695 DXD327687:DXE327695 EGZ327687:EHA327695 EQV327687:EQW327695 FAR327687:FAS327695 FKN327687:FKO327695 FUJ327687:FUK327695 GEF327687:GEG327695 GOB327687:GOC327695 GXX327687:GXY327695 HHT327687:HHU327695 HRP327687:HRQ327695 IBL327687:IBM327695 ILH327687:ILI327695 IVD327687:IVE327695 JEZ327687:JFA327695 JOV327687:JOW327695 JYR327687:JYS327695 KIN327687:KIO327695 KSJ327687:KSK327695 LCF327687:LCG327695 LMB327687:LMC327695 LVX327687:LVY327695 MFT327687:MFU327695 MPP327687:MPQ327695 MZL327687:MZM327695 NJH327687:NJI327695 NTD327687:NTE327695 OCZ327687:ODA327695 OMV327687:OMW327695 OWR327687:OWS327695 PGN327687:PGO327695 PQJ327687:PQK327695 QAF327687:QAG327695 QKB327687:QKC327695 QTX327687:QTY327695 RDT327687:RDU327695 RNP327687:RNQ327695 RXL327687:RXM327695 SHH327687:SHI327695 SRD327687:SRE327695 TAZ327687:TBA327695 TKV327687:TKW327695 TUR327687:TUS327695 UEN327687:UEO327695 UOJ327687:UOK327695 UYF327687:UYG327695 VIB327687:VIC327695 VRX327687:VRY327695 WBT327687:WBU327695 WLP327687:WLQ327695 WVL327687:WVM327695 D393223:E393231 IZ393223:JA393231 SV393223:SW393231 ACR393223:ACS393231 AMN393223:AMO393231 AWJ393223:AWK393231 BGF393223:BGG393231 BQB393223:BQC393231 BZX393223:BZY393231 CJT393223:CJU393231 CTP393223:CTQ393231 DDL393223:DDM393231 DNH393223:DNI393231 DXD393223:DXE393231 EGZ393223:EHA393231 EQV393223:EQW393231 FAR393223:FAS393231 FKN393223:FKO393231 FUJ393223:FUK393231 GEF393223:GEG393231 GOB393223:GOC393231 GXX393223:GXY393231 HHT393223:HHU393231 HRP393223:HRQ393231 IBL393223:IBM393231 ILH393223:ILI393231 IVD393223:IVE393231 JEZ393223:JFA393231 JOV393223:JOW393231 JYR393223:JYS393231 KIN393223:KIO393231 KSJ393223:KSK393231 LCF393223:LCG393231 LMB393223:LMC393231 LVX393223:LVY393231 MFT393223:MFU393231 MPP393223:MPQ393231 MZL393223:MZM393231 NJH393223:NJI393231 NTD393223:NTE393231 OCZ393223:ODA393231 OMV393223:OMW393231 OWR393223:OWS393231 PGN393223:PGO393231 PQJ393223:PQK393231 QAF393223:QAG393231 QKB393223:QKC393231 QTX393223:QTY393231 RDT393223:RDU393231 RNP393223:RNQ393231 RXL393223:RXM393231 SHH393223:SHI393231 SRD393223:SRE393231 TAZ393223:TBA393231 TKV393223:TKW393231 TUR393223:TUS393231 UEN393223:UEO393231 UOJ393223:UOK393231 UYF393223:UYG393231 VIB393223:VIC393231 VRX393223:VRY393231 WBT393223:WBU393231 WLP393223:WLQ393231 WVL393223:WVM393231 D458759:E458767 IZ458759:JA458767 SV458759:SW458767 ACR458759:ACS458767 AMN458759:AMO458767 AWJ458759:AWK458767 BGF458759:BGG458767 BQB458759:BQC458767 BZX458759:BZY458767 CJT458759:CJU458767 CTP458759:CTQ458767 DDL458759:DDM458767 DNH458759:DNI458767 DXD458759:DXE458767 EGZ458759:EHA458767 EQV458759:EQW458767 FAR458759:FAS458767 FKN458759:FKO458767 FUJ458759:FUK458767 GEF458759:GEG458767 GOB458759:GOC458767 GXX458759:GXY458767 HHT458759:HHU458767 HRP458759:HRQ458767 IBL458759:IBM458767 ILH458759:ILI458767 IVD458759:IVE458767 JEZ458759:JFA458767 JOV458759:JOW458767 JYR458759:JYS458767 KIN458759:KIO458767 KSJ458759:KSK458767 LCF458759:LCG458767 LMB458759:LMC458767 LVX458759:LVY458767 MFT458759:MFU458767 MPP458759:MPQ458767 MZL458759:MZM458767 NJH458759:NJI458767 NTD458759:NTE458767 OCZ458759:ODA458767 OMV458759:OMW458767 OWR458759:OWS458767 PGN458759:PGO458767 PQJ458759:PQK458767 QAF458759:QAG458767 QKB458759:QKC458767 QTX458759:QTY458767 RDT458759:RDU458767 RNP458759:RNQ458767 RXL458759:RXM458767 SHH458759:SHI458767 SRD458759:SRE458767 TAZ458759:TBA458767 TKV458759:TKW458767 TUR458759:TUS458767 UEN458759:UEO458767 UOJ458759:UOK458767 UYF458759:UYG458767 VIB458759:VIC458767 VRX458759:VRY458767 WBT458759:WBU458767 WLP458759:WLQ458767 WVL458759:WVM458767 D524295:E524303 IZ524295:JA524303 SV524295:SW524303 ACR524295:ACS524303 AMN524295:AMO524303 AWJ524295:AWK524303 BGF524295:BGG524303 BQB524295:BQC524303 BZX524295:BZY524303 CJT524295:CJU524303 CTP524295:CTQ524303 DDL524295:DDM524303 DNH524295:DNI524303 DXD524295:DXE524303 EGZ524295:EHA524303 EQV524295:EQW524303 FAR524295:FAS524303 FKN524295:FKO524303 FUJ524295:FUK524303 GEF524295:GEG524303 GOB524295:GOC524303 GXX524295:GXY524303 HHT524295:HHU524303 HRP524295:HRQ524303 IBL524295:IBM524303 ILH524295:ILI524303 IVD524295:IVE524303 JEZ524295:JFA524303 JOV524295:JOW524303 JYR524295:JYS524303 KIN524295:KIO524303 KSJ524295:KSK524303 LCF524295:LCG524303 LMB524295:LMC524303 LVX524295:LVY524303 MFT524295:MFU524303 MPP524295:MPQ524303 MZL524295:MZM524303 NJH524295:NJI524303 NTD524295:NTE524303 OCZ524295:ODA524303 OMV524295:OMW524303 OWR524295:OWS524303 PGN524295:PGO524303 PQJ524295:PQK524303 QAF524295:QAG524303 QKB524295:QKC524303 QTX524295:QTY524303 RDT524295:RDU524303 RNP524295:RNQ524303 RXL524295:RXM524303 SHH524295:SHI524303 SRD524295:SRE524303 TAZ524295:TBA524303 TKV524295:TKW524303 TUR524295:TUS524303 UEN524295:UEO524303 UOJ524295:UOK524303 UYF524295:UYG524303 VIB524295:VIC524303 VRX524295:VRY524303 WBT524295:WBU524303 WLP524295:WLQ524303 WVL524295:WVM524303 D589831:E589839 IZ589831:JA589839 SV589831:SW589839 ACR589831:ACS589839 AMN589831:AMO589839 AWJ589831:AWK589839 BGF589831:BGG589839 BQB589831:BQC589839 BZX589831:BZY589839 CJT589831:CJU589839 CTP589831:CTQ589839 DDL589831:DDM589839 DNH589831:DNI589839 DXD589831:DXE589839 EGZ589831:EHA589839 EQV589831:EQW589839 FAR589831:FAS589839 FKN589831:FKO589839 FUJ589831:FUK589839 GEF589831:GEG589839 GOB589831:GOC589839 GXX589831:GXY589839 HHT589831:HHU589839 HRP589831:HRQ589839 IBL589831:IBM589839 ILH589831:ILI589839 IVD589831:IVE589839 JEZ589831:JFA589839 JOV589831:JOW589839 JYR589831:JYS589839 KIN589831:KIO589839 KSJ589831:KSK589839 LCF589831:LCG589839 LMB589831:LMC589839 LVX589831:LVY589839 MFT589831:MFU589839 MPP589831:MPQ589839 MZL589831:MZM589839 NJH589831:NJI589839 NTD589831:NTE589839 OCZ589831:ODA589839 OMV589831:OMW589839 OWR589831:OWS589839 PGN589831:PGO589839 PQJ589831:PQK589839 QAF589831:QAG589839 QKB589831:QKC589839 QTX589831:QTY589839 RDT589831:RDU589839 RNP589831:RNQ589839 RXL589831:RXM589839 SHH589831:SHI589839 SRD589831:SRE589839 TAZ589831:TBA589839 TKV589831:TKW589839 TUR589831:TUS589839 UEN589831:UEO589839 UOJ589831:UOK589839 UYF589831:UYG589839 VIB589831:VIC589839 VRX589831:VRY589839 WBT589831:WBU589839 WLP589831:WLQ589839 WVL589831:WVM589839 D655367:E655375 IZ655367:JA655375 SV655367:SW655375 ACR655367:ACS655375 AMN655367:AMO655375 AWJ655367:AWK655375 BGF655367:BGG655375 BQB655367:BQC655375 BZX655367:BZY655375 CJT655367:CJU655375 CTP655367:CTQ655375 DDL655367:DDM655375 DNH655367:DNI655375 DXD655367:DXE655375 EGZ655367:EHA655375 EQV655367:EQW655375 FAR655367:FAS655375 FKN655367:FKO655375 FUJ655367:FUK655375 GEF655367:GEG655375 GOB655367:GOC655375 GXX655367:GXY655375 HHT655367:HHU655375 HRP655367:HRQ655375 IBL655367:IBM655375 ILH655367:ILI655375 IVD655367:IVE655375 JEZ655367:JFA655375 JOV655367:JOW655375 JYR655367:JYS655375 KIN655367:KIO655375 KSJ655367:KSK655375 LCF655367:LCG655375 LMB655367:LMC655375 LVX655367:LVY655375 MFT655367:MFU655375 MPP655367:MPQ655375 MZL655367:MZM655375 NJH655367:NJI655375 NTD655367:NTE655375 OCZ655367:ODA655375 OMV655367:OMW655375 OWR655367:OWS655375 PGN655367:PGO655375 PQJ655367:PQK655375 QAF655367:QAG655375 QKB655367:QKC655375 QTX655367:QTY655375 RDT655367:RDU655375 RNP655367:RNQ655375 RXL655367:RXM655375 SHH655367:SHI655375 SRD655367:SRE655375 TAZ655367:TBA655375 TKV655367:TKW655375 TUR655367:TUS655375 UEN655367:UEO655375 UOJ655367:UOK655375 UYF655367:UYG655375 VIB655367:VIC655375 VRX655367:VRY655375 WBT655367:WBU655375 WLP655367:WLQ655375 WVL655367:WVM655375 D720903:E720911 IZ720903:JA720911 SV720903:SW720911 ACR720903:ACS720911 AMN720903:AMO720911 AWJ720903:AWK720911 BGF720903:BGG720911 BQB720903:BQC720911 BZX720903:BZY720911 CJT720903:CJU720911 CTP720903:CTQ720911 DDL720903:DDM720911 DNH720903:DNI720911 DXD720903:DXE720911 EGZ720903:EHA720911 EQV720903:EQW720911 FAR720903:FAS720911 FKN720903:FKO720911 FUJ720903:FUK720911 GEF720903:GEG720911 GOB720903:GOC720911 GXX720903:GXY720911 HHT720903:HHU720911 HRP720903:HRQ720911 IBL720903:IBM720911 ILH720903:ILI720911 IVD720903:IVE720911 JEZ720903:JFA720911 JOV720903:JOW720911 JYR720903:JYS720911 KIN720903:KIO720911 KSJ720903:KSK720911 LCF720903:LCG720911 LMB720903:LMC720911 LVX720903:LVY720911 MFT720903:MFU720911 MPP720903:MPQ720911 MZL720903:MZM720911 NJH720903:NJI720911 NTD720903:NTE720911 OCZ720903:ODA720911 OMV720903:OMW720911 OWR720903:OWS720911 PGN720903:PGO720911 PQJ720903:PQK720911 QAF720903:QAG720911 QKB720903:QKC720911 QTX720903:QTY720911 RDT720903:RDU720911 RNP720903:RNQ720911 RXL720903:RXM720911 SHH720903:SHI720911 SRD720903:SRE720911 TAZ720903:TBA720911 TKV720903:TKW720911 TUR720903:TUS720911 UEN720903:UEO720911 UOJ720903:UOK720911 UYF720903:UYG720911 VIB720903:VIC720911 VRX720903:VRY720911 WBT720903:WBU720911 WLP720903:WLQ720911 WVL720903:WVM720911 D786439:E786447 IZ786439:JA786447 SV786439:SW786447 ACR786439:ACS786447 AMN786439:AMO786447 AWJ786439:AWK786447 BGF786439:BGG786447 BQB786439:BQC786447 BZX786439:BZY786447 CJT786439:CJU786447 CTP786439:CTQ786447 DDL786439:DDM786447 DNH786439:DNI786447 DXD786439:DXE786447 EGZ786439:EHA786447 EQV786439:EQW786447 FAR786439:FAS786447 FKN786439:FKO786447 FUJ786439:FUK786447 GEF786439:GEG786447 GOB786439:GOC786447 GXX786439:GXY786447 HHT786439:HHU786447 HRP786439:HRQ786447 IBL786439:IBM786447 ILH786439:ILI786447 IVD786439:IVE786447 JEZ786439:JFA786447 JOV786439:JOW786447 JYR786439:JYS786447 KIN786439:KIO786447 KSJ786439:KSK786447 LCF786439:LCG786447 LMB786439:LMC786447 LVX786439:LVY786447 MFT786439:MFU786447 MPP786439:MPQ786447 MZL786439:MZM786447 NJH786439:NJI786447 NTD786439:NTE786447 OCZ786439:ODA786447 OMV786439:OMW786447 OWR786439:OWS786447 PGN786439:PGO786447 PQJ786439:PQK786447 QAF786439:QAG786447 QKB786439:QKC786447 QTX786439:QTY786447 RDT786439:RDU786447 RNP786439:RNQ786447 RXL786439:RXM786447 SHH786439:SHI786447 SRD786439:SRE786447 TAZ786439:TBA786447 TKV786439:TKW786447 TUR786439:TUS786447 UEN786439:UEO786447 UOJ786439:UOK786447 UYF786439:UYG786447 VIB786439:VIC786447 VRX786439:VRY786447 WBT786439:WBU786447 WLP786439:WLQ786447 WVL786439:WVM786447 D851975:E851983 IZ851975:JA851983 SV851975:SW851983 ACR851975:ACS851983 AMN851975:AMO851983 AWJ851975:AWK851983 BGF851975:BGG851983 BQB851975:BQC851983 BZX851975:BZY851983 CJT851975:CJU851983 CTP851975:CTQ851983 DDL851975:DDM851983 DNH851975:DNI851983 DXD851975:DXE851983 EGZ851975:EHA851983 EQV851975:EQW851983 FAR851975:FAS851983 FKN851975:FKO851983 FUJ851975:FUK851983 GEF851975:GEG851983 GOB851975:GOC851983 GXX851975:GXY851983 HHT851975:HHU851983 HRP851975:HRQ851983 IBL851975:IBM851983 ILH851975:ILI851983 IVD851975:IVE851983 JEZ851975:JFA851983 JOV851975:JOW851983 JYR851975:JYS851983 KIN851975:KIO851983 KSJ851975:KSK851983 LCF851975:LCG851983 LMB851975:LMC851983 LVX851975:LVY851983 MFT851975:MFU851983 MPP851975:MPQ851983 MZL851975:MZM851983 NJH851975:NJI851983 NTD851975:NTE851983 OCZ851975:ODA851983 OMV851975:OMW851983 OWR851975:OWS851983 PGN851975:PGO851983 PQJ851975:PQK851983 QAF851975:QAG851983 QKB851975:QKC851983 QTX851975:QTY851983 RDT851975:RDU851983 RNP851975:RNQ851983 RXL851975:RXM851983 SHH851975:SHI851983 SRD851975:SRE851983 TAZ851975:TBA851983 TKV851975:TKW851983 TUR851975:TUS851983 UEN851975:UEO851983 UOJ851975:UOK851983 UYF851975:UYG851983 VIB851975:VIC851983 VRX851975:VRY851983 WBT851975:WBU851983 WLP851975:WLQ851983 WVL851975:WVM851983 D917511:E917519 IZ917511:JA917519 SV917511:SW917519 ACR917511:ACS917519 AMN917511:AMO917519 AWJ917511:AWK917519 BGF917511:BGG917519 BQB917511:BQC917519 BZX917511:BZY917519 CJT917511:CJU917519 CTP917511:CTQ917519 DDL917511:DDM917519 DNH917511:DNI917519 DXD917511:DXE917519 EGZ917511:EHA917519 EQV917511:EQW917519 FAR917511:FAS917519 FKN917511:FKO917519 FUJ917511:FUK917519 GEF917511:GEG917519 GOB917511:GOC917519 GXX917511:GXY917519 HHT917511:HHU917519 HRP917511:HRQ917519 IBL917511:IBM917519 ILH917511:ILI917519 IVD917511:IVE917519 JEZ917511:JFA917519 JOV917511:JOW917519 JYR917511:JYS917519 KIN917511:KIO917519 KSJ917511:KSK917519 LCF917511:LCG917519 LMB917511:LMC917519 LVX917511:LVY917519 MFT917511:MFU917519 MPP917511:MPQ917519 MZL917511:MZM917519 NJH917511:NJI917519 NTD917511:NTE917519 OCZ917511:ODA917519 OMV917511:OMW917519 OWR917511:OWS917519 PGN917511:PGO917519 PQJ917511:PQK917519 QAF917511:QAG917519 QKB917511:QKC917519 QTX917511:QTY917519 RDT917511:RDU917519 RNP917511:RNQ917519 RXL917511:RXM917519 SHH917511:SHI917519 SRD917511:SRE917519 TAZ917511:TBA917519 TKV917511:TKW917519 TUR917511:TUS917519 UEN917511:UEO917519 UOJ917511:UOK917519 UYF917511:UYG917519 VIB917511:VIC917519 VRX917511:VRY917519 WBT917511:WBU917519 WLP917511:WLQ917519 WVL917511:WVM917519 D983047:E983055 IZ983047:JA983055 SV983047:SW983055 ACR983047:ACS983055 AMN983047:AMO983055 AWJ983047:AWK983055 BGF983047:BGG983055 BQB983047:BQC983055 BZX983047:BZY983055 CJT983047:CJU983055 CTP983047:CTQ983055 DDL983047:DDM983055 DNH983047:DNI983055 DXD983047:DXE983055 EGZ983047:EHA983055 EQV983047:EQW983055 FAR983047:FAS983055 FKN983047:FKO983055 FUJ983047:FUK983055 GEF983047:GEG983055 GOB983047:GOC983055 GXX983047:GXY983055 HHT983047:HHU983055 HRP983047:HRQ983055 IBL983047:IBM983055 ILH983047:ILI983055 IVD983047:IVE983055 JEZ983047:JFA983055 JOV983047:JOW983055 JYR983047:JYS983055 KIN983047:KIO983055 KSJ983047:KSK983055 LCF983047:LCG983055 LMB983047:LMC983055 LVX983047:LVY983055 MFT983047:MFU983055 MPP983047:MPQ983055 MZL983047:MZM983055 NJH983047:NJI983055 NTD983047:NTE983055 OCZ983047:ODA983055 OMV983047:OMW983055 OWR983047:OWS983055 PGN983047:PGO983055 PQJ983047:PQK983055 QAF983047:QAG983055 QKB983047:QKC983055 QTX983047:QTY983055 RDT983047:RDU983055 RNP983047:RNQ983055 RXL983047:RXM983055 SHH983047:SHI983055 SRD983047:SRE983055 TAZ983047:TBA983055 TKV983047:TKW983055 TUR983047:TUS983055 UEN983047:UEO983055 UOJ983047:UOK983055 UYF983047:UYG983055 VIB983047:VIC983055 VRX983047:VRY983055 WBT983047:WBU983055 WLP983047:WLQ983055 WVL983047:WVM983055">
      <formula1>0</formula1>
      <formula2>33</formula2>
    </dataValidation>
    <dataValidation type="decimal" allowBlank="1" showInputMessage="1" showErrorMessage="1" error="bitte Stundenzahl eingeben!" sqref="D65566:J65572 IZ65566:JF65572 SV65566:TB65572 ACR65566:ACX65572 AMN65566:AMT65572 AWJ65566:AWP65572 BGF65566:BGL65572 BQB65566:BQH65572 BZX65566:CAD65572 CJT65566:CJZ65572 CTP65566:CTV65572 DDL65566:DDR65572 DNH65566:DNN65572 DXD65566:DXJ65572 EGZ65566:EHF65572 EQV65566:ERB65572 FAR65566:FAX65572 FKN65566:FKT65572 FUJ65566:FUP65572 GEF65566:GEL65572 GOB65566:GOH65572 GXX65566:GYD65572 HHT65566:HHZ65572 HRP65566:HRV65572 IBL65566:IBR65572 ILH65566:ILN65572 IVD65566:IVJ65572 JEZ65566:JFF65572 JOV65566:JPB65572 JYR65566:JYX65572 KIN65566:KIT65572 KSJ65566:KSP65572 LCF65566:LCL65572 LMB65566:LMH65572 LVX65566:LWD65572 MFT65566:MFZ65572 MPP65566:MPV65572 MZL65566:MZR65572 NJH65566:NJN65572 NTD65566:NTJ65572 OCZ65566:ODF65572 OMV65566:ONB65572 OWR65566:OWX65572 PGN65566:PGT65572 PQJ65566:PQP65572 QAF65566:QAL65572 QKB65566:QKH65572 QTX65566:QUD65572 RDT65566:RDZ65572 RNP65566:RNV65572 RXL65566:RXR65572 SHH65566:SHN65572 SRD65566:SRJ65572 TAZ65566:TBF65572 TKV65566:TLB65572 TUR65566:TUX65572 UEN65566:UET65572 UOJ65566:UOP65572 UYF65566:UYL65572 VIB65566:VIH65572 VRX65566:VSD65572 WBT65566:WBZ65572 WLP65566:WLV65572 WVL65566:WVR65572 D131102:J131108 IZ131102:JF131108 SV131102:TB131108 ACR131102:ACX131108 AMN131102:AMT131108 AWJ131102:AWP131108 BGF131102:BGL131108 BQB131102:BQH131108 BZX131102:CAD131108 CJT131102:CJZ131108 CTP131102:CTV131108 DDL131102:DDR131108 DNH131102:DNN131108 DXD131102:DXJ131108 EGZ131102:EHF131108 EQV131102:ERB131108 FAR131102:FAX131108 FKN131102:FKT131108 FUJ131102:FUP131108 GEF131102:GEL131108 GOB131102:GOH131108 GXX131102:GYD131108 HHT131102:HHZ131108 HRP131102:HRV131108 IBL131102:IBR131108 ILH131102:ILN131108 IVD131102:IVJ131108 JEZ131102:JFF131108 JOV131102:JPB131108 JYR131102:JYX131108 KIN131102:KIT131108 KSJ131102:KSP131108 LCF131102:LCL131108 LMB131102:LMH131108 LVX131102:LWD131108 MFT131102:MFZ131108 MPP131102:MPV131108 MZL131102:MZR131108 NJH131102:NJN131108 NTD131102:NTJ131108 OCZ131102:ODF131108 OMV131102:ONB131108 OWR131102:OWX131108 PGN131102:PGT131108 PQJ131102:PQP131108 QAF131102:QAL131108 QKB131102:QKH131108 QTX131102:QUD131108 RDT131102:RDZ131108 RNP131102:RNV131108 RXL131102:RXR131108 SHH131102:SHN131108 SRD131102:SRJ131108 TAZ131102:TBF131108 TKV131102:TLB131108 TUR131102:TUX131108 UEN131102:UET131108 UOJ131102:UOP131108 UYF131102:UYL131108 VIB131102:VIH131108 VRX131102:VSD131108 WBT131102:WBZ131108 WLP131102:WLV131108 WVL131102:WVR131108 D196638:J196644 IZ196638:JF196644 SV196638:TB196644 ACR196638:ACX196644 AMN196638:AMT196644 AWJ196638:AWP196644 BGF196638:BGL196644 BQB196638:BQH196644 BZX196638:CAD196644 CJT196638:CJZ196644 CTP196638:CTV196644 DDL196638:DDR196644 DNH196638:DNN196644 DXD196638:DXJ196644 EGZ196638:EHF196644 EQV196638:ERB196644 FAR196638:FAX196644 FKN196638:FKT196644 FUJ196638:FUP196644 GEF196638:GEL196644 GOB196638:GOH196644 GXX196638:GYD196644 HHT196638:HHZ196644 HRP196638:HRV196644 IBL196638:IBR196644 ILH196638:ILN196644 IVD196638:IVJ196644 JEZ196638:JFF196644 JOV196638:JPB196644 JYR196638:JYX196644 KIN196638:KIT196644 KSJ196638:KSP196644 LCF196638:LCL196644 LMB196638:LMH196644 LVX196638:LWD196644 MFT196638:MFZ196644 MPP196638:MPV196644 MZL196638:MZR196644 NJH196638:NJN196644 NTD196638:NTJ196644 OCZ196638:ODF196644 OMV196638:ONB196644 OWR196638:OWX196644 PGN196638:PGT196644 PQJ196638:PQP196644 QAF196638:QAL196644 QKB196638:QKH196644 QTX196638:QUD196644 RDT196638:RDZ196644 RNP196638:RNV196644 RXL196638:RXR196644 SHH196638:SHN196644 SRD196638:SRJ196644 TAZ196638:TBF196644 TKV196638:TLB196644 TUR196638:TUX196644 UEN196638:UET196644 UOJ196638:UOP196644 UYF196638:UYL196644 VIB196638:VIH196644 VRX196638:VSD196644 WBT196638:WBZ196644 WLP196638:WLV196644 WVL196638:WVR196644 D262174:J262180 IZ262174:JF262180 SV262174:TB262180 ACR262174:ACX262180 AMN262174:AMT262180 AWJ262174:AWP262180 BGF262174:BGL262180 BQB262174:BQH262180 BZX262174:CAD262180 CJT262174:CJZ262180 CTP262174:CTV262180 DDL262174:DDR262180 DNH262174:DNN262180 DXD262174:DXJ262180 EGZ262174:EHF262180 EQV262174:ERB262180 FAR262174:FAX262180 FKN262174:FKT262180 FUJ262174:FUP262180 GEF262174:GEL262180 GOB262174:GOH262180 GXX262174:GYD262180 HHT262174:HHZ262180 HRP262174:HRV262180 IBL262174:IBR262180 ILH262174:ILN262180 IVD262174:IVJ262180 JEZ262174:JFF262180 JOV262174:JPB262180 JYR262174:JYX262180 KIN262174:KIT262180 KSJ262174:KSP262180 LCF262174:LCL262180 LMB262174:LMH262180 LVX262174:LWD262180 MFT262174:MFZ262180 MPP262174:MPV262180 MZL262174:MZR262180 NJH262174:NJN262180 NTD262174:NTJ262180 OCZ262174:ODF262180 OMV262174:ONB262180 OWR262174:OWX262180 PGN262174:PGT262180 PQJ262174:PQP262180 QAF262174:QAL262180 QKB262174:QKH262180 QTX262174:QUD262180 RDT262174:RDZ262180 RNP262174:RNV262180 RXL262174:RXR262180 SHH262174:SHN262180 SRD262174:SRJ262180 TAZ262174:TBF262180 TKV262174:TLB262180 TUR262174:TUX262180 UEN262174:UET262180 UOJ262174:UOP262180 UYF262174:UYL262180 VIB262174:VIH262180 VRX262174:VSD262180 WBT262174:WBZ262180 WLP262174:WLV262180 WVL262174:WVR262180 D327710:J327716 IZ327710:JF327716 SV327710:TB327716 ACR327710:ACX327716 AMN327710:AMT327716 AWJ327710:AWP327716 BGF327710:BGL327716 BQB327710:BQH327716 BZX327710:CAD327716 CJT327710:CJZ327716 CTP327710:CTV327716 DDL327710:DDR327716 DNH327710:DNN327716 DXD327710:DXJ327716 EGZ327710:EHF327716 EQV327710:ERB327716 FAR327710:FAX327716 FKN327710:FKT327716 FUJ327710:FUP327716 GEF327710:GEL327716 GOB327710:GOH327716 GXX327710:GYD327716 HHT327710:HHZ327716 HRP327710:HRV327716 IBL327710:IBR327716 ILH327710:ILN327716 IVD327710:IVJ327716 JEZ327710:JFF327716 JOV327710:JPB327716 JYR327710:JYX327716 KIN327710:KIT327716 KSJ327710:KSP327716 LCF327710:LCL327716 LMB327710:LMH327716 LVX327710:LWD327716 MFT327710:MFZ327716 MPP327710:MPV327716 MZL327710:MZR327716 NJH327710:NJN327716 NTD327710:NTJ327716 OCZ327710:ODF327716 OMV327710:ONB327716 OWR327710:OWX327716 PGN327710:PGT327716 PQJ327710:PQP327716 QAF327710:QAL327716 QKB327710:QKH327716 QTX327710:QUD327716 RDT327710:RDZ327716 RNP327710:RNV327716 RXL327710:RXR327716 SHH327710:SHN327716 SRD327710:SRJ327716 TAZ327710:TBF327716 TKV327710:TLB327716 TUR327710:TUX327716 UEN327710:UET327716 UOJ327710:UOP327716 UYF327710:UYL327716 VIB327710:VIH327716 VRX327710:VSD327716 WBT327710:WBZ327716 WLP327710:WLV327716 WVL327710:WVR327716 D393246:J393252 IZ393246:JF393252 SV393246:TB393252 ACR393246:ACX393252 AMN393246:AMT393252 AWJ393246:AWP393252 BGF393246:BGL393252 BQB393246:BQH393252 BZX393246:CAD393252 CJT393246:CJZ393252 CTP393246:CTV393252 DDL393246:DDR393252 DNH393246:DNN393252 DXD393246:DXJ393252 EGZ393246:EHF393252 EQV393246:ERB393252 FAR393246:FAX393252 FKN393246:FKT393252 FUJ393246:FUP393252 GEF393246:GEL393252 GOB393246:GOH393252 GXX393246:GYD393252 HHT393246:HHZ393252 HRP393246:HRV393252 IBL393246:IBR393252 ILH393246:ILN393252 IVD393246:IVJ393252 JEZ393246:JFF393252 JOV393246:JPB393252 JYR393246:JYX393252 KIN393246:KIT393252 KSJ393246:KSP393252 LCF393246:LCL393252 LMB393246:LMH393252 LVX393246:LWD393252 MFT393246:MFZ393252 MPP393246:MPV393252 MZL393246:MZR393252 NJH393246:NJN393252 NTD393246:NTJ393252 OCZ393246:ODF393252 OMV393246:ONB393252 OWR393246:OWX393252 PGN393246:PGT393252 PQJ393246:PQP393252 QAF393246:QAL393252 QKB393246:QKH393252 QTX393246:QUD393252 RDT393246:RDZ393252 RNP393246:RNV393252 RXL393246:RXR393252 SHH393246:SHN393252 SRD393246:SRJ393252 TAZ393246:TBF393252 TKV393246:TLB393252 TUR393246:TUX393252 UEN393246:UET393252 UOJ393246:UOP393252 UYF393246:UYL393252 VIB393246:VIH393252 VRX393246:VSD393252 WBT393246:WBZ393252 WLP393246:WLV393252 WVL393246:WVR393252 D458782:J458788 IZ458782:JF458788 SV458782:TB458788 ACR458782:ACX458788 AMN458782:AMT458788 AWJ458782:AWP458788 BGF458782:BGL458788 BQB458782:BQH458788 BZX458782:CAD458788 CJT458782:CJZ458788 CTP458782:CTV458788 DDL458782:DDR458788 DNH458782:DNN458788 DXD458782:DXJ458788 EGZ458782:EHF458788 EQV458782:ERB458788 FAR458782:FAX458788 FKN458782:FKT458788 FUJ458782:FUP458788 GEF458782:GEL458788 GOB458782:GOH458788 GXX458782:GYD458788 HHT458782:HHZ458788 HRP458782:HRV458788 IBL458782:IBR458788 ILH458782:ILN458788 IVD458782:IVJ458788 JEZ458782:JFF458788 JOV458782:JPB458788 JYR458782:JYX458788 KIN458782:KIT458788 KSJ458782:KSP458788 LCF458782:LCL458788 LMB458782:LMH458788 LVX458782:LWD458788 MFT458782:MFZ458788 MPP458782:MPV458788 MZL458782:MZR458788 NJH458782:NJN458788 NTD458782:NTJ458788 OCZ458782:ODF458788 OMV458782:ONB458788 OWR458782:OWX458788 PGN458782:PGT458788 PQJ458782:PQP458788 QAF458782:QAL458788 QKB458782:QKH458788 QTX458782:QUD458788 RDT458782:RDZ458788 RNP458782:RNV458788 RXL458782:RXR458788 SHH458782:SHN458788 SRD458782:SRJ458788 TAZ458782:TBF458788 TKV458782:TLB458788 TUR458782:TUX458788 UEN458782:UET458788 UOJ458782:UOP458788 UYF458782:UYL458788 VIB458782:VIH458788 VRX458782:VSD458788 WBT458782:WBZ458788 WLP458782:WLV458788 WVL458782:WVR458788 D524318:J524324 IZ524318:JF524324 SV524318:TB524324 ACR524318:ACX524324 AMN524318:AMT524324 AWJ524318:AWP524324 BGF524318:BGL524324 BQB524318:BQH524324 BZX524318:CAD524324 CJT524318:CJZ524324 CTP524318:CTV524324 DDL524318:DDR524324 DNH524318:DNN524324 DXD524318:DXJ524324 EGZ524318:EHF524324 EQV524318:ERB524324 FAR524318:FAX524324 FKN524318:FKT524324 FUJ524318:FUP524324 GEF524318:GEL524324 GOB524318:GOH524324 GXX524318:GYD524324 HHT524318:HHZ524324 HRP524318:HRV524324 IBL524318:IBR524324 ILH524318:ILN524324 IVD524318:IVJ524324 JEZ524318:JFF524324 JOV524318:JPB524324 JYR524318:JYX524324 KIN524318:KIT524324 KSJ524318:KSP524324 LCF524318:LCL524324 LMB524318:LMH524324 LVX524318:LWD524324 MFT524318:MFZ524324 MPP524318:MPV524324 MZL524318:MZR524324 NJH524318:NJN524324 NTD524318:NTJ524324 OCZ524318:ODF524324 OMV524318:ONB524324 OWR524318:OWX524324 PGN524318:PGT524324 PQJ524318:PQP524324 QAF524318:QAL524324 QKB524318:QKH524324 QTX524318:QUD524324 RDT524318:RDZ524324 RNP524318:RNV524324 RXL524318:RXR524324 SHH524318:SHN524324 SRD524318:SRJ524324 TAZ524318:TBF524324 TKV524318:TLB524324 TUR524318:TUX524324 UEN524318:UET524324 UOJ524318:UOP524324 UYF524318:UYL524324 VIB524318:VIH524324 VRX524318:VSD524324 WBT524318:WBZ524324 WLP524318:WLV524324 WVL524318:WVR524324 D589854:J589860 IZ589854:JF589860 SV589854:TB589860 ACR589854:ACX589860 AMN589854:AMT589860 AWJ589854:AWP589860 BGF589854:BGL589860 BQB589854:BQH589860 BZX589854:CAD589860 CJT589854:CJZ589860 CTP589854:CTV589860 DDL589854:DDR589860 DNH589854:DNN589860 DXD589854:DXJ589860 EGZ589854:EHF589860 EQV589854:ERB589860 FAR589854:FAX589860 FKN589854:FKT589860 FUJ589854:FUP589860 GEF589854:GEL589860 GOB589854:GOH589860 GXX589854:GYD589860 HHT589854:HHZ589860 HRP589854:HRV589860 IBL589854:IBR589860 ILH589854:ILN589860 IVD589854:IVJ589860 JEZ589854:JFF589860 JOV589854:JPB589860 JYR589854:JYX589860 KIN589854:KIT589860 KSJ589854:KSP589860 LCF589854:LCL589860 LMB589854:LMH589860 LVX589854:LWD589860 MFT589854:MFZ589860 MPP589854:MPV589860 MZL589854:MZR589860 NJH589854:NJN589860 NTD589854:NTJ589860 OCZ589854:ODF589860 OMV589854:ONB589860 OWR589854:OWX589860 PGN589854:PGT589860 PQJ589854:PQP589860 QAF589854:QAL589860 QKB589854:QKH589860 QTX589854:QUD589860 RDT589854:RDZ589860 RNP589854:RNV589860 RXL589854:RXR589860 SHH589854:SHN589860 SRD589854:SRJ589860 TAZ589854:TBF589860 TKV589854:TLB589860 TUR589854:TUX589860 UEN589854:UET589860 UOJ589854:UOP589860 UYF589854:UYL589860 VIB589854:VIH589860 VRX589854:VSD589860 WBT589854:WBZ589860 WLP589854:WLV589860 WVL589854:WVR589860 D655390:J655396 IZ655390:JF655396 SV655390:TB655396 ACR655390:ACX655396 AMN655390:AMT655396 AWJ655390:AWP655396 BGF655390:BGL655396 BQB655390:BQH655396 BZX655390:CAD655396 CJT655390:CJZ655396 CTP655390:CTV655396 DDL655390:DDR655396 DNH655390:DNN655396 DXD655390:DXJ655396 EGZ655390:EHF655396 EQV655390:ERB655396 FAR655390:FAX655396 FKN655390:FKT655396 FUJ655390:FUP655396 GEF655390:GEL655396 GOB655390:GOH655396 GXX655390:GYD655396 HHT655390:HHZ655396 HRP655390:HRV655396 IBL655390:IBR655396 ILH655390:ILN655396 IVD655390:IVJ655396 JEZ655390:JFF655396 JOV655390:JPB655396 JYR655390:JYX655396 KIN655390:KIT655396 KSJ655390:KSP655396 LCF655390:LCL655396 LMB655390:LMH655396 LVX655390:LWD655396 MFT655390:MFZ655396 MPP655390:MPV655396 MZL655390:MZR655396 NJH655390:NJN655396 NTD655390:NTJ655396 OCZ655390:ODF655396 OMV655390:ONB655396 OWR655390:OWX655396 PGN655390:PGT655396 PQJ655390:PQP655396 QAF655390:QAL655396 QKB655390:QKH655396 QTX655390:QUD655396 RDT655390:RDZ655396 RNP655390:RNV655396 RXL655390:RXR655396 SHH655390:SHN655396 SRD655390:SRJ655396 TAZ655390:TBF655396 TKV655390:TLB655396 TUR655390:TUX655396 UEN655390:UET655396 UOJ655390:UOP655396 UYF655390:UYL655396 VIB655390:VIH655396 VRX655390:VSD655396 WBT655390:WBZ655396 WLP655390:WLV655396 WVL655390:WVR655396 D720926:J720932 IZ720926:JF720932 SV720926:TB720932 ACR720926:ACX720932 AMN720926:AMT720932 AWJ720926:AWP720932 BGF720926:BGL720932 BQB720926:BQH720932 BZX720926:CAD720932 CJT720926:CJZ720932 CTP720926:CTV720932 DDL720926:DDR720932 DNH720926:DNN720932 DXD720926:DXJ720932 EGZ720926:EHF720932 EQV720926:ERB720932 FAR720926:FAX720932 FKN720926:FKT720932 FUJ720926:FUP720932 GEF720926:GEL720932 GOB720926:GOH720932 GXX720926:GYD720932 HHT720926:HHZ720932 HRP720926:HRV720932 IBL720926:IBR720932 ILH720926:ILN720932 IVD720926:IVJ720932 JEZ720926:JFF720932 JOV720926:JPB720932 JYR720926:JYX720932 KIN720926:KIT720932 KSJ720926:KSP720932 LCF720926:LCL720932 LMB720926:LMH720932 LVX720926:LWD720932 MFT720926:MFZ720932 MPP720926:MPV720932 MZL720926:MZR720932 NJH720926:NJN720932 NTD720926:NTJ720932 OCZ720926:ODF720932 OMV720926:ONB720932 OWR720926:OWX720932 PGN720926:PGT720932 PQJ720926:PQP720932 QAF720926:QAL720932 QKB720926:QKH720932 QTX720926:QUD720932 RDT720926:RDZ720932 RNP720926:RNV720932 RXL720926:RXR720932 SHH720926:SHN720932 SRD720926:SRJ720932 TAZ720926:TBF720932 TKV720926:TLB720932 TUR720926:TUX720932 UEN720926:UET720932 UOJ720926:UOP720932 UYF720926:UYL720932 VIB720926:VIH720932 VRX720926:VSD720932 WBT720926:WBZ720932 WLP720926:WLV720932 WVL720926:WVR720932 D786462:J786468 IZ786462:JF786468 SV786462:TB786468 ACR786462:ACX786468 AMN786462:AMT786468 AWJ786462:AWP786468 BGF786462:BGL786468 BQB786462:BQH786468 BZX786462:CAD786468 CJT786462:CJZ786468 CTP786462:CTV786468 DDL786462:DDR786468 DNH786462:DNN786468 DXD786462:DXJ786468 EGZ786462:EHF786468 EQV786462:ERB786468 FAR786462:FAX786468 FKN786462:FKT786468 FUJ786462:FUP786468 GEF786462:GEL786468 GOB786462:GOH786468 GXX786462:GYD786468 HHT786462:HHZ786468 HRP786462:HRV786468 IBL786462:IBR786468 ILH786462:ILN786468 IVD786462:IVJ786468 JEZ786462:JFF786468 JOV786462:JPB786468 JYR786462:JYX786468 KIN786462:KIT786468 KSJ786462:KSP786468 LCF786462:LCL786468 LMB786462:LMH786468 LVX786462:LWD786468 MFT786462:MFZ786468 MPP786462:MPV786468 MZL786462:MZR786468 NJH786462:NJN786468 NTD786462:NTJ786468 OCZ786462:ODF786468 OMV786462:ONB786468 OWR786462:OWX786468 PGN786462:PGT786468 PQJ786462:PQP786468 QAF786462:QAL786468 QKB786462:QKH786468 QTX786462:QUD786468 RDT786462:RDZ786468 RNP786462:RNV786468 RXL786462:RXR786468 SHH786462:SHN786468 SRD786462:SRJ786468 TAZ786462:TBF786468 TKV786462:TLB786468 TUR786462:TUX786468 UEN786462:UET786468 UOJ786462:UOP786468 UYF786462:UYL786468 VIB786462:VIH786468 VRX786462:VSD786468 WBT786462:WBZ786468 WLP786462:WLV786468 WVL786462:WVR786468 D851998:J852004 IZ851998:JF852004 SV851998:TB852004 ACR851998:ACX852004 AMN851998:AMT852004 AWJ851998:AWP852004 BGF851998:BGL852004 BQB851998:BQH852004 BZX851998:CAD852004 CJT851998:CJZ852004 CTP851998:CTV852004 DDL851998:DDR852004 DNH851998:DNN852004 DXD851998:DXJ852004 EGZ851998:EHF852004 EQV851998:ERB852004 FAR851998:FAX852004 FKN851998:FKT852004 FUJ851998:FUP852004 GEF851998:GEL852004 GOB851998:GOH852004 GXX851998:GYD852004 HHT851998:HHZ852004 HRP851998:HRV852004 IBL851998:IBR852004 ILH851998:ILN852004 IVD851998:IVJ852004 JEZ851998:JFF852004 JOV851998:JPB852004 JYR851998:JYX852004 KIN851998:KIT852004 KSJ851998:KSP852004 LCF851998:LCL852004 LMB851998:LMH852004 LVX851998:LWD852004 MFT851998:MFZ852004 MPP851998:MPV852004 MZL851998:MZR852004 NJH851998:NJN852004 NTD851998:NTJ852004 OCZ851998:ODF852004 OMV851998:ONB852004 OWR851998:OWX852004 PGN851998:PGT852004 PQJ851998:PQP852004 QAF851998:QAL852004 QKB851998:QKH852004 QTX851998:QUD852004 RDT851998:RDZ852004 RNP851998:RNV852004 RXL851998:RXR852004 SHH851998:SHN852004 SRD851998:SRJ852004 TAZ851998:TBF852004 TKV851998:TLB852004 TUR851998:TUX852004 UEN851998:UET852004 UOJ851998:UOP852004 UYF851998:UYL852004 VIB851998:VIH852004 VRX851998:VSD852004 WBT851998:WBZ852004 WLP851998:WLV852004 WVL851998:WVR852004 D917534:J917540 IZ917534:JF917540 SV917534:TB917540 ACR917534:ACX917540 AMN917534:AMT917540 AWJ917534:AWP917540 BGF917534:BGL917540 BQB917534:BQH917540 BZX917534:CAD917540 CJT917534:CJZ917540 CTP917534:CTV917540 DDL917534:DDR917540 DNH917534:DNN917540 DXD917534:DXJ917540 EGZ917534:EHF917540 EQV917534:ERB917540 FAR917534:FAX917540 FKN917534:FKT917540 FUJ917534:FUP917540 GEF917534:GEL917540 GOB917534:GOH917540 GXX917534:GYD917540 HHT917534:HHZ917540 HRP917534:HRV917540 IBL917534:IBR917540 ILH917534:ILN917540 IVD917534:IVJ917540 JEZ917534:JFF917540 JOV917534:JPB917540 JYR917534:JYX917540 KIN917534:KIT917540 KSJ917534:KSP917540 LCF917534:LCL917540 LMB917534:LMH917540 LVX917534:LWD917540 MFT917534:MFZ917540 MPP917534:MPV917540 MZL917534:MZR917540 NJH917534:NJN917540 NTD917534:NTJ917540 OCZ917534:ODF917540 OMV917534:ONB917540 OWR917534:OWX917540 PGN917534:PGT917540 PQJ917534:PQP917540 QAF917534:QAL917540 QKB917534:QKH917540 QTX917534:QUD917540 RDT917534:RDZ917540 RNP917534:RNV917540 RXL917534:RXR917540 SHH917534:SHN917540 SRD917534:SRJ917540 TAZ917534:TBF917540 TKV917534:TLB917540 TUR917534:TUX917540 UEN917534:UET917540 UOJ917534:UOP917540 UYF917534:UYL917540 VIB917534:VIH917540 VRX917534:VSD917540 WBT917534:WBZ917540 WLP917534:WLV917540 WVL917534:WVR917540 D983070:J983076 IZ983070:JF983076 SV983070:TB983076 ACR983070:ACX983076 AMN983070:AMT983076 AWJ983070:AWP983076 BGF983070:BGL983076 BQB983070:BQH983076 BZX983070:CAD983076 CJT983070:CJZ983076 CTP983070:CTV983076 DDL983070:DDR983076 DNH983070:DNN983076 DXD983070:DXJ983076 EGZ983070:EHF983076 EQV983070:ERB983076 FAR983070:FAX983076 FKN983070:FKT983076 FUJ983070:FUP983076 GEF983070:GEL983076 GOB983070:GOH983076 GXX983070:GYD983076 HHT983070:HHZ983076 HRP983070:HRV983076 IBL983070:IBR983076 ILH983070:ILN983076 IVD983070:IVJ983076 JEZ983070:JFF983076 JOV983070:JPB983076 JYR983070:JYX983076 KIN983070:KIT983076 KSJ983070:KSP983076 LCF983070:LCL983076 LMB983070:LMH983076 LVX983070:LWD983076 MFT983070:MFZ983076 MPP983070:MPV983076 MZL983070:MZR983076 NJH983070:NJN983076 NTD983070:NTJ983076 OCZ983070:ODF983076 OMV983070:ONB983076 OWR983070:OWX983076 PGN983070:PGT983076 PQJ983070:PQP983076 QAF983070:QAL983076 QKB983070:QKH983076 QTX983070:QUD983076 RDT983070:RDZ983076 RNP983070:RNV983076 RXL983070:RXR983076 SHH983070:SHN983076 SRD983070:SRJ983076 TAZ983070:TBF983076 TKV983070:TLB983076 TUR983070:TUX983076 UEN983070:UET983076 UOJ983070:UOP983076 UYF983070:UYL983076 VIB983070:VIH983076 VRX983070:VSD983076 WBT983070:WBZ983076 WLP983070:WLV983076 WVL983070:WVR983076 WVL28:WVR37 WLP28:WLV37 WBT28:WBZ37 VRX28:VSD37 VIB28:VIH37 UYF28:UYL37 UOJ28:UOP37 UEN28:UET37 TUR28:TUX37 TKV28:TLB37 TAZ28:TBF37 SRD28:SRJ37 SHH28:SHN37 RXL28:RXR37 RNP28:RNV37 RDT28:RDZ37 QTX28:QUD37 QKB28:QKH37 QAF28:QAL37 PQJ28:PQP37 PGN28:PGT37 OWR28:OWX37 OMV28:ONB37 OCZ28:ODF37 NTD28:NTJ37 NJH28:NJN37 MZL28:MZR37 MPP28:MPV37 MFT28:MFZ37 LVX28:LWD37 LMB28:LMH37 LCF28:LCL37 KSJ28:KSP37 KIN28:KIT37 JYR28:JYX37 JOV28:JPB37 JEZ28:JFF37 IVD28:IVJ37 ILH28:ILN37 IBL28:IBR37 HRP28:HRV37 HHT28:HHZ37 GXX28:GYD37 GOB28:GOH37 GEF28:GEL37 FUJ28:FUP37 FKN28:FKT37 FAR28:FAX37 EQV28:ERB37 EGZ28:EHF37 DXD28:DXJ37 DNH28:DNN37 DDL28:DDR37 CTP28:CTV37 CJT28:CJZ37 BZX28:CAD37 BQB28:BQH37 BGF28:BGL37 AWJ28:AWP37 AMN28:AMT37 ACR28:ACX37 SV28:TB37 IZ28:JF37 D28:J37">
      <formula1>0</formula1>
      <formula2>33</formula2>
    </dataValidation>
  </dataValidations>
  <printOptions gridLinesSet="0"/>
  <pageMargins left="0.59055118110236227" right="0.39370078740157483" top="0.39370078740157483" bottom="0.31496062992125984" header="0.31496062992125984" footer="0.51181102362204722"/>
  <pageSetup paperSize="9" scale="62" orientation="portrait" r:id="rId1"/>
  <headerFooter alignWithMargins="0">
    <oddFooter>&amp;C&amp;5                                                             &amp;A von:  &amp;F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7030A0"/>
  </sheetPr>
  <dimension ref="A1:O326"/>
  <sheetViews>
    <sheetView topLeftCell="A120" workbookViewId="0">
      <selection activeCell="A2" sqref="A2"/>
    </sheetView>
  </sheetViews>
  <sheetFormatPr baseColWidth="10" defaultRowHeight="15" x14ac:dyDescent="0.25"/>
  <cols>
    <col min="1" max="1" width="1.28515625" customWidth="1"/>
    <col min="2" max="2" width="6.42578125" customWidth="1"/>
    <col min="3" max="3" width="11.42578125" customWidth="1"/>
    <col min="4" max="5" width="2.85546875" customWidth="1"/>
    <col min="12" max="12" width="6.5703125" customWidth="1"/>
    <col min="13" max="13" width="12.28515625" customWidth="1"/>
  </cols>
  <sheetData>
    <row r="1" spans="1:15" ht="23.25" x14ac:dyDescent="0.35">
      <c r="A1" s="424" t="s">
        <v>266</v>
      </c>
      <c r="B1" t="s">
        <v>227</v>
      </c>
      <c r="E1" s="411"/>
    </row>
    <row r="2" spans="1:15" ht="21" x14ac:dyDescent="0.35">
      <c r="A2" s="8"/>
      <c r="B2" t="s">
        <v>226</v>
      </c>
      <c r="D2" s="412"/>
      <c r="H2" s="417"/>
      <c r="I2" s="417"/>
      <c r="J2" s="417"/>
      <c r="K2" s="417"/>
      <c r="L2" s="417"/>
      <c r="M2" s="426" t="s">
        <v>267</v>
      </c>
      <c r="N2" s="423" t="s">
        <v>264</v>
      </c>
      <c r="O2" s="18" t="s">
        <v>265</v>
      </c>
    </row>
    <row r="3" spans="1:15" x14ac:dyDescent="0.25">
      <c r="B3" t="s">
        <v>225</v>
      </c>
      <c r="D3" s="412"/>
      <c r="E3" s="411"/>
    </row>
    <row r="4" spans="1:15" ht="9.75" customHeight="1" x14ac:dyDescent="0.25">
      <c r="B4" s="417" t="s">
        <v>224</v>
      </c>
    </row>
    <row r="5" spans="1:15" x14ac:dyDescent="0.25">
      <c r="B5" t="s">
        <v>258</v>
      </c>
    </row>
    <row r="6" spans="1:15" ht="18.75" x14ac:dyDescent="0.3">
      <c r="A6" s="4"/>
      <c r="M6" s="262" t="s">
        <v>268</v>
      </c>
    </row>
    <row r="7" spans="1:15" x14ac:dyDescent="0.25">
      <c r="B7" t="s">
        <v>223</v>
      </c>
    </row>
    <row r="8" spans="1:15" ht="18.75" x14ac:dyDescent="0.3">
      <c r="A8" s="4"/>
      <c r="B8" t="s">
        <v>229</v>
      </c>
      <c r="E8" s="411"/>
    </row>
    <row r="9" spans="1:15" ht="18.75" x14ac:dyDescent="0.3">
      <c r="A9" s="4"/>
      <c r="C9" t="s">
        <v>228</v>
      </c>
      <c r="I9" t="s">
        <v>261</v>
      </c>
    </row>
    <row r="11" spans="1:15" ht="21" x14ac:dyDescent="0.35">
      <c r="A11" s="8"/>
    </row>
    <row r="12" spans="1:15" ht="18.75" x14ac:dyDescent="0.3">
      <c r="A12" s="4"/>
      <c r="B12" t="s">
        <v>230</v>
      </c>
    </row>
    <row r="13" spans="1:15" x14ac:dyDescent="0.25">
      <c r="C13" t="s">
        <v>231</v>
      </c>
    </row>
    <row r="15" spans="1:15" ht="15.75" x14ac:dyDescent="0.25">
      <c r="A15" s="3"/>
      <c r="B15" t="s">
        <v>221</v>
      </c>
    </row>
    <row r="17" spans="1:10" ht="18.75" x14ac:dyDescent="0.3">
      <c r="A17" s="4"/>
      <c r="C17" s="419" t="s">
        <v>222</v>
      </c>
    </row>
    <row r="18" spans="1:10" x14ac:dyDescent="0.25">
      <c r="B18" t="s">
        <v>232</v>
      </c>
      <c r="J18" t="s">
        <v>263</v>
      </c>
    </row>
    <row r="19" spans="1:10" x14ac:dyDescent="0.25">
      <c r="C19" t="s">
        <v>233</v>
      </c>
      <c r="I19" t="s">
        <v>234</v>
      </c>
    </row>
    <row r="20" spans="1:10" ht="15.75" x14ac:dyDescent="0.25">
      <c r="A20" s="3"/>
      <c r="B20" t="s">
        <v>235</v>
      </c>
    </row>
    <row r="21" spans="1:10" ht="15.75" x14ac:dyDescent="0.25">
      <c r="A21" s="3"/>
      <c r="B21" t="s">
        <v>220</v>
      </c>
    </row>
    <row r="22" spans="1:10" ht="21" x14ac:dyDescent="0.35">
      <c r="A22" s="8"/>
      <c r="B22" t="s">
        <v>219</v>
      </c>
    </row>
    <row r="23" spans="1:10" ht="21" x14ac:dyDescent="0.35">
      <c r="A23" s="272"/>
      <c r="B23" s="231"/>
    </row>
    <row r="24" spans="1:10" ht="18.75" x14ac:dyDescent="0.3">
      <c r="A24" s="4"/>
      <c r="B24" t="s">
        <v>236</v>
      </c>
      <c r="H24" t="s">
        <v>218</v>
      </c>
    </row>
    <row r="25" spans="1:10" ht="15.75" x14ac:dyDescent="0.25">
      <c r="A25" s="3"/>
      <c r="C25" t="s">
        <v>237</v>
      </c>
    </row>
    <row r="29" spans="1:10" x14ac:dyDescent="0.25">
      <c r="B29" t="s">
        <v>238</v>
      </c>
    </row>
    <row r="30" spans="1:10" x14ac:dyDescent="0.25">
      <c r="B30" t="s">
        <v>239</v>
      </c>
    </row>
    <row r="31" spans="1:10" x14ac:dyDescent="0.25">
      <c r="B31" t="s">
        <v>262</v>
      </c>
    </row>
    <row r="32" spans="1:10" x14ac:dyDescent="0.25">
      <c r="C32" t="s">
        <v>243</v>
      </c>
    </row>
    <row r="34" spans="1:4" x14ac:dyDescent="0.25">
      <c r="B34" t="s">
        <v>242</v>
      </c>
    </row>
    <row r="35" spans="1:4" x14ac:dyDescent="0.25">
      <c r="B35" t="s">
        <v>217</v>
      </c>
    </row>
    <row r="36" spans="1:4" x14ac:dyDescent="0.25">
      <c r="B36" t="s">
        <v>216</v>
      </c>
    </row>
    <row r="37" spans="1:4" ht="6" customHeight="1" x14ac:dyDescent="0.25"/>
    <row r="39" spans="1:4" ht="4.5" customHeight="1" x14ac:dyDescent="0.25"/>
    <row r="40" spans="1:4" x14ac:dyDescent="0.25">
      <c r="B40" t="s">
        <v>215</v>
      </c>
    </row>
    <row r="41" spans="1:4" ht="15.75" x14ac:dyDescent="0.25">
      <c r="A41" s="3"/>
    </row>
    <row r="42" spans="1:4" ht="18.75" x14ac:dyDescent="0.3">
      <c r="A42" s="224"/>
      <c r="B42" t="s">
        <v>241</v>
      </c>
    </row>
    <row r="43" spans="1:4" ht="5.25" customHeight="1" x14ac:dyDescent="0.25">
      <c r="A43" s="40"/>
    </row>
    <row r="45" spans="1:4" ht="18" customHeight="1" x14ac:dyDescent="0.25">
      <c r="B45" t="s">
        <v>214</v>
      </c>
      <c r="D45" s="412"/>
    </row>
    <row r="46" spans="1:4" ht="18.75" x14ac:dyDescent="0.3">
      <c r="A46" s="4"/>
    </row>
    <row r="47" spans="1:4" ht="18.75" x14ac:dyDescent="0.3">
      <c r="A47" s="4"/>
    </row>
    <row r="48" spans="1:4" ht="18.75" x14ac:dyDescent="0.3">
      <c r="A48" s="4"/>
    </row>
    <row r="49" spans="1:3" ht="18.75" x14ac:dyDescent="0.3">
      <c r="A49" s="4"/>
      <c r="B49" t="s">
        <v>240</v>
      </c>
    </row>
    <row r="50" spans="1:3" ht="15.75" x14ac:dyDescent="0.25">
      <c r="A50" s="3"/>
      <c r="C50" t="s">
        <v>213</v>
      </c>
    </row>
    <row r="51" spans="1:3" ht="18.75" x14ac:dyDescent="0.3">
      <c r="A51" s="231"/>
    </row>
    <row r="52" spans="1:3" ht="5.25" customHeight="1" x14ac:dyDescent="0.25">
      <c r="A52" s="40"/>
    </row>
    <row r="53" spans="1:3" ht="15.75" x14ac:dyDescent="0.25">
      <c r="A53" s="240"/>
    </row>
    <row r="54" spans="1:3" ht="15.75" x14ac:dyDescent="0.25">
      <c r="A54" s="240"/>
    </row>
    <row r="55" spans="1:3" ht="15.75" x14ac:dyDescent="0.25">
      <c r="A55" s="240"/>
      <c r="B55" t="s">
        <v>259</v>
      </c>
    </row>
    <row r="56" spans="1:3" ht="8.25" customHeight="1" x14ac:dyDescent="0.25">
      <c r="A56" s="40"/>
    </row>
    <row r="58" spans="1:3" ht="7.5" customHeight="1" x14ac:dyDescent="0.25"/>
    <row r="59" spans="1:3" ht="5.25" customHeight="1" x14ac:dyDescent="0.25">
      <c r="A59" s="40"/>
    </row>
    <row r="60" spans="1:3" ht="15.75" x14ac:dyDescent="0.25">
      <c r="A60" s="240"/>
      <c r="B60" t="s">
        <v>244</v>
      </c>
    </row>
    <row r="61" spans="1:3" ht="4.5" customHeight="1" x14ac:dyDescent="0.25"/>
    <row r="62" spans="1:3" ht="15.75" x14ac:dyDescent="0.25">
      <c r="A62" s="240"/>
      <c r="B62" t="s">
        <v>212</v>
      </c>
    </row>
    <row r="63" spans="1:3" ht="12.75" customHeight="1" x14ac:dyDescent="0.25">
      <c r="A63" s="40"/>
    </row>
    <row r="64" spans="1:3" ht="5.25" customHeight="1" x14ac:dyDescent="0.25"/>
    <row r="65" spans="1:4" x14ac:dyDescent="0.25">
      <c r="A65" s="40"/>
      <c r="B65" t="s">
        <v>245</v>
      </c>
    </row>
    <row r="66" spans="1:4" ht="6.75" customHeight="1" x14ac:dyDescent="0.25">
      <c r="A66" s="40"/>
    </row>
    <row r="67" spans="1:4" x14ac:dyDescent="0.25">
      <c r="A67" s="40"/>
      <c r="B67" t="s">
        <v>211</v>
      </c>
    </row>
    <row r="68" spans="1:4" x14ac:dyDescent="0.25">
      <c r="A68" s="40"/>
      <c r="B68" t="s">
        <v>210</v>
      </c>
    </row>
    <row r="69" spans="1:4" x14ac:dyDescent="0.25">
      <c r="A69" s="40"/>
      <c r="C69" t="s">
        <v>209</v>
      </c>
    </row>
    <row r="71" spans="1:4" x14ac:dyDescent="0.25">
      <c r="A71" s="40"/>
      <c r="B71" t="s">
        <v>208</v>
      </c>
    </row>
    <row r="72" spans="1:4" ht="15.75" x14ac:dyDescent="0.25">
      <c r="A72" s="240"/>
      <c r="B72" s="262" t="s">
        <v>207</v>
      </c>
    </row>
    <row r="73" spans="1:4" ht="6.75" customHeight="1" x14ac:dyDescent="0.25"/>
    <row r="74" spans="1:4" ht="18.75" x14ac:dyDescent="0.3">
      <c r="A74" s="231"/>
      <c r="B74" s="231"/>
    </row>
    <row r="75" spans="1:4" ht="13.5" customHeight="1" x14ac:dyDescent="0.25">
      <c r="A75" s="40"/>
    </row>
    <row r="76" spans="1:4" ht="13.5" customHeight="1" x14ac:dyDescent="0.25">
      <c r="D76" s="412"/>
    </row>
    <row r="77" spans="1:4" ht="13.5" customHeight="1" x14ac:dyDescent="0.25"/>
    <row r="78" spans="1:4" ht="30.75" customHeight="1" x14ac:dyDescent="0.25"/>
    <row r="79" spans="1:4" ht="18.75" x14ac:dyDescent="0.3">
      <c r="A79" s="224"/>
      <c r="D79" s="412"/>
    </row>
    <row r="80" spans="1:4" ht="4.5" customHeight="1" x14ac:dyDescent="0.25">
      <c r="A80" s="40"/>
    </row>
    <row r="81" spans="1:4" x14ac:dyDescent="0.25">
      <c r="D81" s="412"/>
    </row>
    <row r="82" spans="1:4" ht="15.75" x14ac:dyDescent="0.25">
      <c r="A82" s="3"/>
    </row>
    <row r="84" spans="1:4" ht="37.5" customHeight="1" x14ac:dyDescent="0.25">
      <c r="A84" s="40"/>
    </row>
    <row r="85" spans="1:4" x14ac:dyDescent="0.25">
      <c r="A85" s="410"/>
      <c r="B85" t="s">
        <v>206</v>
      </c>
    </row>
    <row r="86" spans="1:4" ht="5.25" customHeight="1" x14ac:dyDescent="0.25"/>
    <row r="88" spans="1:4" ht="15.75" x14ac:dyDescent="0.25">
      <c r="A88" s="3"/>
    </row>
    <row r="90" spans="1:4" ht="32.25" customHeight="1" x14ac:dyDescent="0.25"/>
    <row r="100" spans="1:11" ht="24.75" x14ac:dyDescent="0.4">
      <c r="A100" s="414"/>
      <c r="B100" s="303"/>
      <c r="C100" s="303"/>
      <c r="D100" s="303"/>
      <c r="E100" s="303"/>
      <c r="F100" s="303"/>
      <c r="G100" s="303"/>
      <c r="H100" s="303"/>
      <c r="I100" s="303"/>
      <c r="J100" s="303"/>
      <c r="K100" s="303"/>
    </row>
    <row r="101" spans="1:11" ht="31.5" x14ac:dyDescent="0.5">
      <c r="A101" s="87" t="s">
        <v>57</v>
      </c>
      <c r="D101" s="412"/>
    </row>
    <row r="102" spans="1:11" ht="12" customHeight="1" x14ac:dyDescent="0.25"/>
    <row r="103" spans="1:11" x14ac:dyDescent="0.25">
      <c r="B103" t="s">
        <v>205</v>
      </c>
    </row>
    <row r="104" spans="1:11" x14ac:dyDescent="0.25">
      <c r="C104" t="s">
        <v>204</v>
      </c>
    </row>
    <row r="105" spans="1:11" ht="20.25" customHeight="1" x14ac:dyDescent="0.25">
      <c r="C105" s="416" t="s">
        <v>203</v>
      </c>
    </row>
    <row r="106" spans="1:11" ht="18" customHeight="1" x14ac:dyDescent="0.25">
      <c r="B106" t="s">
        <v>202</v>
      </c>
    </row>
    <row r="107" spans="1:11" ht="16.5" customHeight="1" x14ac:dyDescent="0.25"/>
    <row r="109" spans="1:11" ht="7.5" customHeight="1" x14ac:dyDescent="0.25"/>
    <row r="110" spans="1:11" ht="20.25" customHeight="1" x14ac:dyDescent="0.25"/>
    <row r="114" spans="2:13" ht="18" customHeight="1" x14ac:dyDescent="0.25"/>
    <row r="119" spans="2:13" ht="6.75" customHeight="1" x14ac:dyDescent="0.25"/>
    <row r="120" spans="2:13" ht="6.75" customHeight="1" x14ac:dyDescent="0.25"/>
    <row r="121" spans="2:13" ht="6.75" customHeight="1" x14ac:dyDescent="0.25"/>
    <row r="122" spans="2:13" ht="6.75" customHeight="1" x14ac:dyDescent="0.25"/>
    <row r="123" spans="2:13" ht="14.25" customHeight="1" x14ac:dyDescent="0.25"/>
    <row r="126" spans="2:13" ht="36.75" customHeight="1" x14ac:dyDescent="0.25">
      <c r="B126" t="s">
        <v>201</v>
      </c>
    </row>
    <row r="127" spans="2:13" ht="23.25" customHeight="1" x14ac:dyDescent="0.25">
      <c r="B127" t="s">
        <v>200</v>
      </c>
      <c r="C127" s="5"/>
      <c r="M127" s="415" t="s">
        <v>199</v>
      </c>
    </row>
    <row r="128" spans="2:13" ht="13.5" customHeight="1" x14ac:dyDescent="0.25">
      <c r="D128" s="412"/>
    </row>
    <row r="129" spans="2:12" ht="27.75" customHeight="1" x14ac:dyDescent="0.25"/>
    <row r="130" spans="2:12" hidden="1" x14ac:dyDescent="0.25"/>
    <row r="131" spans="2:12" hidden="1" x14ac:dyDescent="0.25"/>
    <row r="132" spans="2:12" hidden="1" x14ac:dyDescent="0.25"/>
    <row r="133" spans="2:12" hidden="1" x14ac:dyDescent="0.25"/>
    <row r="134" spans="2:12" hidden="1" x14ac:dyDescent="0.25"/>
    <row r="135" spans="2:12" hidden="1" x14ac:dyDescent="0.25"/>
    <row r="136" spans="2:12" hidden="1" x14ac:dyDescent="0.25"/>
    <row r="137" spans="2:12" ht="11.25" customHeight="1" x14ac:dyDescent="0.25"/>
    <row r="138" spans="2:12" ht="21" customHeight="1" x14ac:dyDescent="0.25">
      <c r="B138" t="s">
        <v>198</v>
      </c>
    </row>
    <row r="139" spans="2:12" x14ac:dyDescent="0.25">
      <c r="L139" s="262" t="s">
        <v>197</v>
      </c>
    </row>
    <row r="140" spans="2:12" x14ac:dyDescent="0.25">
      <c r="L140" s="262" t="s">
        <v>196</v>
      </c>
    </row>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spans="1:11" hidden="1" x14ac:dyDescent="0.25"/>
    <row r="194" spans="1:11" hidden="1" x14ac:dyDescent="0.25"/>
    <row r="195" spans="1:11" hidden="1" x14ac:dyDescent="0.25"/>
    <row r="196" spans="1:11" hidden="1" x14ac:dyDescent="0.25"/>
    <row r="197" spans="1:11" hidden="1" x14ac:dyDescent="0.25"/>
    <row r="198" spans="1:11" hidden="1" x14ac:dyDescent="0.25"/>
    <row r="200" spans="1:11" ht="24.75" x14ac:dyDescent="0.4">
      <c r="A200" s="414"/>
      <c r="B200" s="303"/>
      <c r="C200" s="303"/>
      <c r="D200" s="303"/>
      <c r="E200" s="303"/>
      <c r="F200" s="303"/>
      <c r="G200" s="303"/>
      <c r="H200" s="303"/>
      <c r="I200" s="303"/>
      <c r="J200" s="303"/>
      <c r="K200" s="303"/>
    </row>
    <row r="201" spans="1:11" ht="26.25" x14ac:dyDescent="0.4">
      <c r="A201" s="192" t="s">
        <v>89</v>
      </c>
    </row>
    <row r="202" spans="1:11" ht="6" customHeight="1" x14ac:dyDescent="0.25"/>
    <row r="203" spans="1:11" ht="33" customHeight="1" x14ac:dyDescent="0.25">
      <c r="D203" s="412"/>
    </row>
    <row r="204" spans="1:11" ht="20.25" customHeight="1" x14ac:dyDescent="0.25"/>
    <row r="205" spans="1:11" ht="21.75" customHeight="1" x14ac:dyDescent="0.25"/>
    <row r="206" spans="1:11" ht="28.5" customHeight="1" x14ac:dyDescent="0.25"/>
    <row r="207" spans="1:11" ht="6.75" customHeight="1" x14ac:dyDescent="0.25"/>
    <row r="208" spans="1:11" ht="26.25" x14ac:dyDescent="0.4">
      <c r="A208" s="273"/>
      <c r="B208" s="55" t="s">
        <v>248</v>
      </c>
    </row>
    <row r="209" spans="1:4" ht="26.25" x14ac:dyDescent="0.4">
      <c r="A209" s="273"/>
      <c r="B209" t="s">
        <v>195</v>
      </c>
    </row>
    <row r="210" spans="1:4" ht="26.25" x14ac:dyDescent="0.4">
      <c r="A210" s="273"/>
      <c r="C210" s="5" t="s">
        <v>194</v>
      </c>
    </row>
    <row r="211" spans="1:4" ht="26.25" x14ac:dyDescent="0.4">
      <c r="A211" s="273"/>
    </row>
    <row r="212" spans="1:4" ht="26.25" x14ac:dyDescent="0.4">
      <c r="A212" s="273"/>
    </row>
    <row r="213" spans="1:4" ht="26.25" x14ac:dyDescent="0.4">
      <c r="A213" s="273"/>
    </row>
    <row r="214" spans="1:4" ht="15.75" x14ac:dyDescent="0.25">
      <c r="A214" s="3"/>
    </row>
    <row r="215" spans="1:4" ht="15.75" x14ac:dyDescent="0.25">
      <c r="A215" s="3"/>
    </row>
    <row r="216" spans="1:4" ht="15.75" x14ac:dyDescent="0.25">
      <c r="A216" s="3"/>
    </row>
    <row r="217" spans="1:4" ht="15.75" x14ac:dyDescent="0.25">
      <c r="A217" s="3"/>
    </row>
    <row r="218" spans="1:4" ht="15.75" x14ac:dyDescent="0.25">
      <c r="A218" s="3"/>
    </row>
    <row r="219" spans="1:4" ht="15.75" x14ac:dyDescent="0.25">
      <c r="A219" s="3"/>
    </row>
    <row r="220" spans="1:4" ht="15.75" x14ac:dyDescent="0.25">
      <c r="A220" s="3"/>
    </row>
    <row r="221" spans="1:4" hidden="1" x14ac:dyDescent="0.25"/>
    <row r="222" spans="1:4" hidden="1" x14ac:dyDescent="0.25"/>
    <row r="223" spans="1:4" ht="17.25" x14ac:dyDescent="0.3">
      <c r="A223" s="418"/>
    </row>
    <row r="224" spans="1:4" ht="17.25" x14ac:dyDescent="0.3">
      <c r="A224" s="418"/>
      <c r="B224" t="s">
        <v>246</v>
      </c>
      <c r="D224" s="412"/>
    </row>
    <row r="225" spans="1:3" ht="17.25" x14ac:dyDescent="0.3">
      <c r="A225" s="418"/>
      <c r="C225" t="s">
        <v>247</v>
      </c>
    </row>
    <row r="226" spans="1:3" ht="17.25" x14ac:dyDescent="0.3">
      <c r="A226" s="418"/>
      <c r="B226" t="s">
        <v>193</v>
      </c>
    </row>
    <row r="227" spans="1:3" ht="17.25" x14ac:dyDescent="0.3">
      <c r="A227" s="418"/>
    </row>
    <row r="228" spans="1:3" ht="17.25" x14ac:dyDescent="0.3">
      <c r="A228" s="418"/>
    </row>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t="17.25" hidden="1" customHeight="1" x14ac:dyDescent="0.25"/>
    <row r="270" ht="18" hidden="1" customHeight="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spans="1:11" hidden="1" x14ac:dyDescent="0.25"/>
    <row r="290" spans="1:11" hidden="1" x14ac:dyDescent="0.25"/>
    <row r="291" spans="1:11" hidden="1" x14ac:dyDescent="0.25"/>
    <row r="292" spans="1:11" hidden="1" x14ac:dyDescent="0.25"/>
    <row r="293" spans="1:11" hidden="1" x14ac:dyDescent="0.25"/>
    <row r="294" spans="1:11" hidden="1" x14ac:dyDescent="0.25"/>
    <row r="295" spans="1:11" hidden="1" x14ac:dyDescent="0.25"/>
    <row r="296" spans="1:11" hidden="1" x14ac:dyDescent="0.25"/>
    <row r="297" spans="1:11" hidden="1" x14ac:dyDescent="0.25"/>
    <row r="298" spans="1:11" hidden="1" x14ac:dyDescent="0.25"/>
    <row r="299" spans="1:11" ht="59.25" customHeight="1" x14ac:dyDescent="0.25"/>
    <row r="300" spans="1:11" ht="24.75" x14ac:dyDescent="0.4">
      <c r="A300" s="414"/>
      <c r="B300" s="303"/>
      <c r="C300" s="303"/>
      <c r="D300" s="303"/>
      <c r="E300" s="303"/>
      <c r="F300" s="303"/>
      <c r="G300" s="303"/>
      <c r="H300" s="303"/>
      <c r="I300" s="303"/>
      <c r="J300" s="303"/>
      <c r="K300" s="303"/>
    </row>
    <row r="301" spans="1:11" ht="26.25" x14ac:dyDescent="0.4">
      <c r="B301" s="222" t="s">
        <v>188</v>
      </c>
      <c r="F301" s="413" t="s">
        <v>256</v>
      </c>
    </row>
    <row r="302" spans="1:11" ht="7.5" customHeight="1" x14ac:dyDescent="0.25"/>
    <row r="303" spans="1:11" x14ac:dyDescent="0.25">
      <c r="B303" t="s">
        <v>249</v>
      </c>
    </row>
    <row r="305" spans="2:6" x14ac:dyDescent="0.25">
      <c r="B305" t="s">
        <v>116</v>
      </c>
      <c r="D305" t="s">
        <v>260</v>
      </c>
    </row>
    <row r="306" spans="2:6" x14ac:dyDescent="0.25">
      <c r="F306" s="269" t="s">
        <v>254</v>
      </c>
    </row>
    <row r="308" spans="2:6" x14ac:dyDescent="0.25">
      <c r="B308" t="s">
        <v>251</v>
      </c>
      <c r="D308" t="s">
        <v>255</v>
      </c>
    </row>
    <row r="310" spans="2:6" x14ac:dyDescent="0.25">
      <c r="B310" t="s">
        <v>252</v>
      </c>
      <c r="E310" t="s">
        <v>253</v>
      </c>
    </row>
    <row r="313" spans="2:6" x14ac:dyDescent="0.25">
      <c r="B313" t="s">
        <v>192</v>
      </c>
    </row>
    <row r="314" spans="2:6" x14ac:dyDescent="0.25">
      <c r="C314" t="s">
        <v>250</v>
      </c>
    </row>
    <row r="315" spans="2:6" ht="8.25" customHeight="1" x14ac:dyDescent="0.25"/>
    <row r="316" spans="2:6" x14ac:dyDescent="0.25">
      <c r="C316" t="s">
        <v>191</v>
      </c>
      <c r="E316" s="411"/>
    </row>
    <row r="317" spans="2:6" x14ac:dyDescent="0.25">
      <c r="C317" s="269" t="s">
        <v>190</v>
      </c>
      <c r="E317" s="411"/>
    </row>
    <row r="318" spans="2:6" x14ac:dyDescent="0.25">
      <c r="C318" s="269" t="s">
        <v>189</v>
      </c>
      <c r="E318" s="411"/>
    </row>
    <row r="321" spans="1:11" ht="59.25" customHeight="1" x14ac:dyDescent="0.25"/>
    <row r="322" spans="1:11" ht="24.75" x14ac:dyDescent="0.4">
      <c r="A322" s="414"/>
      <c r="B322" s="303"/>
      <c r="C322" s="303"/>
      <c r="D322" s="303"/>
      <c r="E322" s="303"/>
      <c r="F322" s="303"/>
      <c r="G322" s="303"/>
      <c r="H322" s="303"/>
      <c r="I322" s="303"/>
      <c r="J322" s="303"/>
      <c r="K322" s="303"/>
    </row>
    <row r="323" spans="1:11" ht="26.25" x14ac:dyDescent="0.4">
      <c r="B323" s="222" t="s">
        <v>188</v>
      </c>
      <c r="F323" s="413" t="s">
        <v>187</v>
      </c>
    </row>
    <row r="324" spans="1:11" ht="7.5" customHeight="1" x14ac:dyDescent="0.25"/>
    <row r="325" spans="1:11" x14ac:dyDescent="0.25">
      <c r="B325" t="s">
        <v>269</v>
      </c>
      <c r="D325" s="412"/>
    </row>
    <row r="326" spans="1:11" x14ac:dyDescent="0.25">
      <c r="C326" t="s">
        <v>270</v>
      </c>
      <c r="D326" s="412"/>
    </row>
  </sheetData>
  <sheetProtection algorithmName="SHA-512" hashValue="r5Efk7bepfv6GyFlfbuHkyINbo3PEgOKjMedG7Yh0BiO+9BUDNeHTp5l4u8Xn+nc4Rz4FCv8lluY4Xs4NkpGWg==" saltValue="ecfSUIPSNwWTlScZgQDL+w==" spinCount="100000" sheet="1" formatRows="0"/>
  <pageMargins left="0.3" right="0.13" top="0.57999999999999996" bottom="0.54" header="0.3" footer="0.3"/>
  <pageSetup paperSize="9"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S41"/>
  <sheetViews>
    <sheetView tabSelected="1" zoomScaleNormal="100" workbookViewId="0"/>
  </sheetViews>
  <sheetFormatPr baseColWidth="10" defaultColWidth="11.42578125" defaultRowHeight="15" x14ac:dyDescent="0.25"/>
  <cols>
    <col min="1" max="1" width="11.7109375" style="7" customWidth="1"/>
    <col min="2" max="2" width="7.5703125" style="7" customWidth="1"/>
    <col min="3" max="3" width="4.140625" style="7" customWidth="1"/>
    <col min="4" max="4" width="8.5703125" style="7" customWidth="1"/>
    <col min="5" max="6" width="8" style="7" customWidth="1"/>
    <col min="7" max="7" width="10.85546875" style="7" customWidth="1"/>
    <col min="8" max="8" width="26.85546875" style="7" bestFit="1" customWidth="1"/>
    <col min="9" max="9" width="6.140625" style="7" customWidth="1"/>
    <col min="10" max="10" width="7" style="7" bestFit="1" customWidth="1"/>
    <col min="11" max="16384" width="11.42578125" style="7"/>
  </cols>
  <sheetData>
    <row r="1" spans="1:19" x14ac:dyDescent="0.25">
      <c r="E1" s="67" t="s">
        <v>46</v>
      </c>
      <c r="F1" s="67" t="s">
        <v>47</v>
      </c>
      <c r="G1" s="65" t="s">
        <v>10</v>
      </c>
      <c r="H1" s="66" t="s">
        <v>9</v>
      </c>
      <c r="I1" s="67" t="s">
        <v>120</v>
      </c>
      <c r="J1" s="67" t="s">
        <v>146</v>
      </c>
      <c r="K1" s="78" t="s">
        <v>38</v>
      </c>
      <c r="S1" s="196" t="str">
        <f>CI!S1</f>
        <v>Konti24</v>
      </c>
    </row>
    <row r="2" spans="1:19" x14ac:dyDescent="0.25">
      <c r="A2" s="13" t="s">
        <v>48</v>
      </c>
      <c r="B2" s="7">
        <v>6.54</v>
      </c>
      <c r="G2" s="254">
        <v>0</v>
      </c>
      <c r="H2" s="7" t="s">
        <v>37</v>
      </c>
      <c r="I2" s="7" t="s">
        <v>121</v>
      </c>
      <c r="J2" s="254"/>
      <c r="K2" s="78"/>
      <c r="S2" s="422" t="s">
        <v>257</v>
      </c>
    </row>
    <row r="3" spans="1:19" x14ac:dyDescent="0.25">
      <c r="A3" s="13" t="s">
        <v>50</v>
      </c>
      <c r="B3" s="7">
        <v>7.05</v>
      </c>
      <c r="E3" s="7" t="s">
        <v>44</v>
      </c>
      <c r="F3" s="7" t="s">
        <v>40</v>
      </c>
      <c r="G3" s="254">
        <v>801013</v>
      </c>
      <c r="H3" s="7" t="s">
        <v>101</v>
      </c>
      <c r="I3" s="7" t="s">
        <v>121</v>
      </c>
      <c r="J3" s="254" t="s">
        <v>147</v>
      </c>
      <c r="K3" s="78"/>
    </row>
    <row r="4" spans="1:19" ht="16.5" customHeight="1" x14ac:dyDescent="0.25">
      <c r="A4" s="13" t="s">
        <v>49</v>
      </c>
      <c r="B4" s="7">
        <v>1.2</v>
      </c>
      <c r="E4" s="7" t="s">
        <v>44</v>
      </c>
      <c r="F4" s="7" t="s">
        <v>40</v>
      </c>
      <c r="G4" s="254">
        <v>801023</v>
      </c>
      <c r="H4" s="7" t="s">
        <v>102</v>
      </c>
      <c r="I4" s="7" t="s">
        <v>121</v>
      </c>
      <c r="J4" s="254" t="s">
        <v>147</v>
      </c>
      <c r="K4" s="78" t="s">
        <v>28</v>
      </c>
    </row>
    <row r="5" spans="1:19" ht="16.5" customHeight="1" x14ac:dyDescent="0.25">
      <c r="E5" s="7" t="s">
        <v>44</v>
      </c>
      <c r="F5" s="7" t="s">
        <v>40</v>
      </c>
      <c r="G5" s="254">
        <v>802122</v>
      </c>
      <c r="H5" s="7" t="s">
        <v>29</v>
      </c>
      <c r="I5" s="7" t="s">
        <v>121</v>
      </c>
      <c r="J5" s="254"/>
      <c r="K5" s="78" t="s">
        <v>42</v>
      </c>
    </row>
    <row r="6" spans="1:19" ht="16.5" customHeight="1" x14ac:dyDescent="0.25">
      <c r="E6" s="7" t="s">
        <v>44</v>
      </c>
      <c r="F6" s="7" t="s">
        <v>40</v>
      </c>
      <c r="G6" s="254">
        <v>802401</v>
      </c>
      <c r="H6" s="7" t="s">
        <v>30</v>
      </c>
      <c r="I6" s="7" t="s">
        <v>121</v>
      </c>
      <c r="J6" s="254" t="s">
        <v>147</v>
      </c>
      <c r="K6" s="78" t="s">
        <v>43</v>
      </c>
    </row>
    <row r="7" spans="1:19" ht="16.5" customHeight="1" x14ac:dyDescent="0.25">
      <c r="F7" s="7" t="s">
        <v>40</v>
      </c>
      <c r="G7" s="254">
        <v>802421</v>
      </c>
      <c r="H7" s="7" t="s">
        <v>103</v>
      </c>
      <c r="I7" s="7" t="s">
        <v>121</v>
      </c>
      <c r="J7" s="254" t="s">
        <v>147</v>
      </c>
      <c r="K7" s="78" t="s">
        <v>31</v>
      </c>
    </row>
    <row r="8" spans="1:19" ht="16.5" customHeight="1" x14ac:dyDescent="0.25">
      <c r="F8" s="7" t="s">
        <v>40</v>
      </c>
      <c r="G8" s="254">
        <v>802631</v>
      </c>
      <c r="H8" s="7" t="s">
        <v>104</v>
      </c>
      <c r="I8" s="7" t="s">
        <v>121</v>
      </c>
      <c r="J8" s="254"/>
      <c r="K8" s="78" t="s">
        <v>41</v>
      </c>
    </row>
    <row r="9" spans="1:19" ht="16.5" customHeight="1" x14ac:dyDescent="0.25">
      <c r="G9" s="254">
        <v>803013</v>
      </c>
      <c r="H9" s="7" t="s">
        <v>105</v>
      </c>
      <c r="I9" s="7" t="s">
        <v>121</v>
      </c>
      <c r="J9" s="254" t="s">
        <v>147</v>
      </c>
      <c r="K9" s="78"/>
    </row>
    <row r="10" spans="1:19" ht="16.5" customHeight="1" x14ac:dyDescent="0.25">
      <c r="E10" s="7" t="s">
        <v>44</v>
      </c>
      <c r="G10" s="254">
        <v>803023</v>
      </c>
      <c r="H10" s="7" t="s">
        <v>33</v>
      </c>
      <c r="I10" s="7" t="s">
        <v>121</v>
      </c>
      <c r="J10" s="254" t="s">
        <v>147</v>
      </c>
      <c r="K10" s="78"/>
    </row>
    <row r="11" spans="1:19" ht="16.5" customHeight="1" x14ac:dyDescent="0.25">
      <c r="F11" s="400"/>
      <c r="G11" s="254">
        <v>803043</v>
      </c>
      <c r="H11" s="7" t="s">
        <v>106</v>
      </c>
      <c r="I11" s="7" t="s">
        <v>121</v>
      </c>
      <c r="J11" s="486" t="s">
        <v>272</v>
      </c>
      <c r="K11" s="85" t="s">
        <v>39</v>
      </c>
    </row>
    <row r="12" spans="1:19" ht="16.5" customHeight="1" x14ac:dyDescent="0.25">
      <c r="E12" s="7" t="s">
        <v>44</v>
      </c>
      <c r="F12" s="7" t="s">
        <v>40</v>
      </c>
      <c r="G12" s="254">
        <v>803251</v>
      </c>
      <c r="H12" s="7" t="s">
        <v>107</v>
      </c>
      <c r="I12" s="7" t="s">
        <v>121</v>
      </c>
      <c r="J12" s="254" t="s">
        <v>147</v>
      </c>
      <c r="K12" s="78" t="s">
        <v>32</v>
      </c>
    </row>
    <row r="13" spans="1:19" ht="16.5" customHeight="1" x14ac:dyDescent="0.25">
      <c r="G13" s="254">
        <v>804013</v>
      </c>
      <c r="H13" s="7" t="s">
        <v>34</v>
      </c>
      <c r="I13" s="7" t="s">
        <v>121</v>
      </c>
      <c r="J13" s="428" t="s">
        <v>272</v>
      </c>
      <c r="K13" s="78"/>
    </row>
    <row r="14" spans="1:19" ht="16.5" customHeight="1" x14ac:dyDescent="0.25">
      <c r="F14" s="400"/>
      <c r="G14" s="254">
        <v>804023</v>
      </c>
      <c r="H14" s="7" t="s">
        <v>108</v>
      </c>
      <c r="I14" s="7" t="s">
        <v>121</v>
      </c>
      <c r="J14" s="486" t="s">
        <v>272</v>
      </c>
    </row>
    <row r="15" spans="1:19" ht="16.5" customHeight="1" x14ac:dyDescent="0.25">
      <c r="E15" s="7" t="s">
        <v>44</v>
      </c>
      <c r="G15" s="254">
        <v>804033</v>
      </c>
      <c r="H15" s="7" t="s">
        <v>109</v>
      </c>
      <c r="I15" s="7" t="s">
        <v>121</v>
      </c>
      <c r="J15" s="428" t="s">
        <v>272</v>
      </c>
    </row>
    <row r="16" spans="1:19" ht="16.5" customHeight="1" x14ac:dyDescent="0.25">
      <c r="E16" s="7" t="s">
        <v>44</v>
      </c>
      <c r="G16" s="254">
        <v>804053</v>
      </c>
      <c r="H16" s="7" t="s">
        <v>35</v>
      </c>
      <c r="I16" s="7" t="s">
        <v>121</v>
      </c>
      <c r="J16" s="254" t="s">
        <v>147</v>
      </c>
    </row>
    <row r="17" spans="5:10" ht="16.5" customHeight="1" x14ac:dyDescent="0.25">
      <c r="E17" s="7" t="s">
        <v>44</v>
      </c>
      <c r="G17" s="254">
        <v>804073</v>
      </c>
      <c r="H17" s="7" t="s">
        <v>110</v>
      </c>
      <c r="I17" s="7" t="s">
        <v>121</v>
      </c>
      <c r="J17" s="254" t="s">
        <v>147</v>
      </c>
    </row>
    <row r="18" spans="5:10" ht="16.5" customHeight="1" x14ac:dyDescent="0.25">
      <c r="F18" s="400"/>
      <c r="G18" s="254">
        <v>804083</v>
      </c>
      <c r="H18" s="7" t="s">
        <v>111</v>
      </c>
      <c r="I18" s="7" t="s">
        <v>121</v>
      </c>
      <c r="J18" s="428" t="s">
        <v>272</v>
      </c>
    </row>
    <row r="19" spans="5:10" ht="16.5" customHeight="1" x14ac:dyDescent="0.25">
      <c r="F19" s="400"/>
      <c r="G19" s="254">
        <v>804093</v>
      </c>
      <c r="H19" s="7" t="s">
        <v>36</v>
      </c>
      <c r="I19" s="7" t="s">
        <v>121</v>
      </c>
      <c r="J19" s="428"/>
    </row>
    <row r="20" spans="5:10" ht="16.5" customHeight="1" x14ac:dyDescent="0.25">
      <c r="G20" s="255" t="s">
        <v>16</v>
      </c>
      <c r="H20" s="7" t="s">
        <v>45</v>
      </c>
      <c r="I20" s="253" t="s">
        <v>122</v>
      </c>
      <c r="J20" s="254"/>
    </row>
    <row r="21" spans="5:10" ht="16.5" customHeight="1" x14ac:dyDescent="0.25"/>
    <row r="22" spans="5:10" ht="16.5" customHeight="1" x14ac:dyDescent="0.25"/>
    <row r="23" spans="5:10" ht="16.5" customHeight="1" x14ac:dyDescent="0.25">
      <c r="E23" s="235" t="s">
        <v>116</v>
      </c>
      <c r="G23" s="237" t="s">
        <v>117</v>
      </c>
    </row>
    <row r="24" spans="5:10" ht="16.5" customHeight="1" x14ac:dyDescent="0.25">
      <c r="E24" s="7">
        <v>0</v>
      </c>
      <c r="F24" s="7">
        <v>0</v>
      </c>
      <c r="G24" s="236">
        <v>0</v>
      </c>
    </row>
    <row r="25" spans="5:10" ht="16.5" customHeight="1" x14ac:dyDescent="0.25">
      <c r="E25" s="7">
        <v>6</v>
      </c>
      <c r="F25" s="238">
        <f>ROUND(G25*0.98,1)</f>
        <v>1.5</v>
      </c>
      <c r="G25" s="236">
        <v>1.5</v>
      </c>
    </row>
    <row r="26" spans="5:10" ht="16.5" customHeight="1" x14ac:dyDescent="0.25">
      <c r="E26" s="7">
        <v>11</v>
      </c>
      <c r="F26" s="238">
        <f t="shared" ref="F26:F32" si="0">ROUND(G26*0.98,1)</f>
        <v>2</v>
      </c>
      <c r="G26" s="236">
        <v>2</v>
      </c>
    </row>
    <row r="27" spans="5:10" ht="16.5" customHeight="1" x14ac:dyDescent="0.25">
      <c r="E27" s="7">
        <v>40</v>
      </c>
      <c r="F27" s="238">
        <f t="shared" si="0"/>
        <v>2.2000000000000002</v>
      </c>
      <c r="G27" s="236">
        <v>2.2000000000000002</v>
      </c>
    </row>
    <row r="28" spans="5:10" ht="16.5" customHeight="1" x14ac:dyDescent="0.25">
      <c r="E28" s="7">
        <v>48</v>
      </c>
      <c r="F28" s="238">
        <f t="shared" si="0"/>
        <v>2.4</v>
      </c>
      <c r="G28" s="236">
        <v>2.4</v>
      </c>
    </row>
    <row r="29" spans="5:10" ht="16.5" customHeight="1" x14ac:dyDescent="0.25">
      <c r="E29" s="7">
        <v>56</v>
      </c>
      <c r="F29" s="239">
        <f t="shared" si="0"/>
        <v>2.5</v>
      </c>
      <c r="G29" s="236">
        <v>2.6</v>
      </c>
    </row>
    <row r="30" spans="5:10" ht="16.5" customHeight="1" x14ac:dyDescent="0.25">
      <c r="E30" s="7">
        <v>64</v>
      </c>
      <c r="F30" s="239">
        <f t="shared" si="0"/>
        <v>2.7</v>
      </c>
      <c r="G30" s="236">
        <v>2.8</v>
      </c>
    </row>
    <row r="31" spans="5:10" ht="16.5" customHeight="1" x14ac:dyDescent="0.25">
      <c r="E31" s="7">
        <v>72</v>
      </c>
      <c r="F31" s="239">
        <f t="shared" si="0"/>
        <v>2.9</v>
      </c>
      <c r="G31" s="236">
        <v>3</v>
      </c>
    </row>
    <row r="32" spans="5:10" ht="16.5" customHeight="1" x14ac:dyDescent="0.25">
      <c r="E32" s="7">
        <v>80</v>
      </c>
      <c r="F32" s="239">
        <f t="shared" si="0"/>
        <v>3.1</v>
      </c>
      <c r="G32" s="236">
        <v>3.2</v>
      </c>
    </row>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sheetData>
  <sheetProtection algorithmName="SHA-512" hashValue="N2qPBy4ykvytLaz2eA9VZbsexCC0Shq2uLqKkhpTr5npL2p8Mtvg5DOtHp676ytxjuCukwQyso3suZY/aXDwzQ==" saltValue="nCESR0yPOfa2cnmJWyPnfg==" spinCount="100000" sheet="1" formatRows="0"/>
  <sortState ref="E2:I20">
    <sortCondition ref="G2:G20"/>
  </sortState>
  <pageMargins left="0.70866141732283472" right="0.70866141732283472" top="0.78740157480314965" bottom="0.65" header="0.31496062992125984" footer="0.31496062992125984"/>
  <pageSetup paperSize="9" scale="65" fitToHeight="0"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S98"/>
  <sheetViews>
    <sheetView showGridLines="0" showZeros="0" zoomScaleNormal="100" workbookViewId="0">
      <selection activeCell="B7" sqref="B7"/>
    </sheetView>
  </sheetViews>
  <sheetFormatPr baseColWidth="10" defaultRowHeight="15" zeroHeight="1" x14ac:dyDescent="0.25"/>
  <cols>
    <col min="1" max="1" width="1.28515625" customWidth="1"/>
    <col min="3" max="3" width="12.28515625" bestFit="1" customWidth="1"/>
    <col min="4" max="5" width="10.140625" customWidth="1"/>
    <col min="6" max="7" width="9.42578125" customWidth="1"/>
    <col min="8" max="8" width="5.85546875" customWidth="1"/>
    <col min="9" max="9" width="8" customWidth="1"/>
    <col min="10" max="10" width="5.85546875" customWidth="1"/>
    <col min="11" max="11" width="3.28515625" customWidth="1"/>
    <col min="12" max="12" width="11.28515625" customWidth="1"/>
    <col min="13" max="14" width="5.85546875" customWidth="1"/>
  </cols>
  <sheetData>
    <row r="1" spans="1:19" ht="23.25" x14ac:dyDescent="0.35">
      <c r="B1" s="425" t="s">
        <v>266</v>
      </c>
      <c r="C1" s="72"/>
      <c r="D1" s="72"/>
      <c r="E1" s="72"/>
      <c r="F1" s="72"/>
      <c r="G1" s="72"/>
      <c r="H1" s="825" t="s">
        <v>340</v>
      </c>
      <c r="I1" s="825"/>
      <c r="J1" s="825"/>
      <c r="K1" s="303"/>
      <c r="S1" s="740" t="str">
        <f>CI!S1</f>
        <v>Konti24</v>
      </c>
    </row>
    <row r="2" spans="1:19" ht="21" x14ac:dyDescent="0.35">
      <c r="A2" s="8"/>
      <c r="B2" s="283" t="s">
        <v>25</v>
      </c>
      <c r="K2" s="303"/>
    </row>
    <row r="3" spans="1:19" ht="17.25" x14ac:dyDescent="0.3">
      <c r="B3" s="281" t="s">
        <v>143</v>
      </c>
      <c r="E3" s="282" t="str">
        <f>" .. ab dem Frühjahr 202"&amp;RIGHT(H1,1)-1</f>
        <v xml:space="preserve"> .. ab dem Frühjahr 2024</v>
      </c>
      <c r="H3" s="262"/>
      <c r="K3" s="303"/>
    </row>
    <row r="4" spans="1:19" ht="7.5" customHeight="1" x14ac:dyDescent="0.25">
      <c r="K4" s="303"/>
    </row>
    <row r="5" spans="1:19" x14ac:dyDescent="0.25">
      <c r="I5" s="21" t="str">
        <f>IF(L5&lt;&gt;C7,L5,"")</f>
        <v/>
      </c>
      <c r="K5" s="303"/>
      <c r="L5" s="20" t="str">
        <f>LOOKUP(B7,BasisS!G2:G20,BasisS!H2:H20)</f>
        <v>ASO  . . .</v>
      </c>
    </row>
    <row r="6" spans="1:19" ht="18.75" x14ac:dyDescent="0.3">
      <c r="A6" s="4"/>
      <c r="B6" s="10" t="s">
        <v>0</v>
      </c>
      <c r="C6" s="69" t="s">
        <v>1</v>
      </c>
      <c r="D6" s="5"/>
      <c r="K6" s="303"/>
    </row>
    <row r="7" spans="1:19" ht="15.75" x14ac:dyDescent="0.25">
      <c r="B7" s="71"/>
      <c r="C7" s="70" t="str">
        <f>L5</f>
        <v>ASO  . . .</v>
      </c>
      <c r="J7" s="308">
        <v>2</v>
      </c>
      <c r="K7" s="303"/>
      <c r="L7" s="408">
        <f>IF(OR(B7=803043,B7=804093),"Landes-Einri.",IF(B7=804023,"Privatschule",))</f>
        <v>0</v>
      </c>
    </row>
    <row r="8" spans="1:19" ht="18.75" x14ac:dyDescent="0.3">
      <c r="A8" s="4"/>
      <c r="C8" s="827">
        <f>IF(AND(L9="SK",C12=0),"..für die 'Sozialpädag. Klein-KL' ist die Zeile 15 einzublenden!",IF(AND(L9&gt;0,C12=0),"..für eine Sprach- &amp; Beweg.-KL ist die Zeile 15 einzublenden!",IF(AND(L7&gt;0,E31=0),"..zur Spezialberechnung bitte die Zeilen 31-34 einblenden!",)))</f>
        <v>0</v>
      </c>
      <c r="D8" s="827"/>
      <c r="E8" s="827"/>
      <c r="F8" s="827"/>
      <c r="G8" s="827"/>
      <c r="H8" s="827"/>
      <c r="I8" s="827"/>
      <c r="J8" s="827"/>
      <c r="K8" s="303"/>
      <c r="L8" s="82" t="str">
        <f>IF(L7&gt;0,"&gt;&gt; links draußen die Zeilen 30 bis 35","&gt;&gt; links draußen die Zeilen 14 bis 16")&amp;O9</f>
        <v>&gt;&gt; links draußen die Zeilen 14 bis 16 mit gedrückter Maustaste gemeinsam markieren, Mausklick rechts, "einblenden" auswählen</v>
      </c>
    </row>
    <row r="9" spans="1:19" ht="18.75" customHeight="1" x14ac:dyDescent="0.3">
      <c r="A9" s="4"/>
      <c r="I9" s="826" t="s">
        <v>17</v>
      </c>
      <c r="J9" s="826"/>
      <c r="K9" s="303"/>
      <c r="L9" s="84">
        <f>IF(B7=804033,"SK",IF(OR(B7=801013,B7=803023,B7=804073),1,))</f>
        <v>0</v>
      </c>
      <c r="O9" s="407" t="s">
        <v>177</v>
      </c>
    </row>
    <row r="10" spans="1:19" ht="15.75" customHeight="1" x14ac:dyDescent="0.25">
      <c r="B10" s="9" t="s">
        <v>7</v>
      </c>
      <c r="C10" s="1" t="s">
        <v>8</v>
      </c>
      <c r="I10" s="826"/>
      <c r="J10" s="826"/>
      <c r="K10" s="303"/>
    </row>
    <row r="11" spans="1:19" ht="18.75" customHeight="1" x14ac:dyDescent="0.35">
      <c r="A11" s="8"/>
      <c r="B11" s="828" t="s">
        <v>52</v>
      </c>
      <c r="C11" s="6" t="s">
        <v>2</v>
      </c>
      <c r="D11" s="6" t="s">
        <v>3</v>
      </c>
      <c r="E11" s="6" t="s">
        <v>4</v>
      </c>
      <c r="F11" s="6" t="s">
        <v>5</v>
      </c>
      <c r="I11" s="826"/>
      <c r="J11" s="826"/>
      <c r="K11" s="303"/>
    </row>
    <row r="12" spans="1:19" ht="18.75" x14ac:dyDescent="0.3">
      <c r="A12" s="4"/>
      <c r="B12" s="828"/>
      <c r="C12" s="401"/>
      <c r="D12" s="49"/>
      <c r="E12" s="49"/>
      <c r="F12" s="49"/>
      <c r="I12" s="829"/>
      <c r="J12" s="830"/>
      <c r="K12" s="303"/>
    </row>
    <row r="13" spans="1:19" x14ac:dyDescent="0.25">
      <c r="K13" s="303"/>
    </row>
    <row r="14" spans="1:19" x14ac:dyDescent="0.25">
      <c r="K14" s="303"/>
    </row>
    <row r="15" spans="1:19" ht="15.75" hidden="1" x14ac:dyDescent="0.25">
      <c r="A15" s="3"/>
      <c r="B15" s="47" t="str">
        <f>IF(B7=804033," So.Klein-KL  "," SprachB-KL  ")</f>
        <v xml:space="preserve"> SprachB-KL  </v>
      </c>
      <c r="C15" s="48"/>
      <c r="D15" s="50"/>
      <c r="E15" s="50"/>
      <c r="F15" s="50"/>
      <c r="K15" s="303"/>
      <c r="L15" s="23">
        <f>IF(C15&gt;13,M15,IF(C15&gt;=10,M15+C15-14,IF(C15&gt;0,"? ? ",)))</f>
        <v>0</v>
      </c>
      <c r="M15" s="23">
        <v>30</v>
      </c>
      <c r="N15" s="41" t="s">
        <v>56</v>
      </c>
    </row>
    <row r="16" spans="1:19" x14ac:dyDescent="0.25">
      <c r="K16" s="303"/>
      <c r="M16" s="80" t="s">
        <v>51</v>
      </c>
    </row>
    <row r="17" spans="1:17" ht="18.75" x14ac:dyDescent="0.3">
      <c r="A17" s="4"/>
      <c r="B17" s="11" t="s">
        <v>26</v>
      </c>
      <c r="K17" s="303"/>
    </row>
    <row r="18" spans="1:17" s="22" customFormat="1" x14ac:dyDescent="0.25">
      <c r="A18" s="58"/>
      <c r="B18" s="59"/>
      <c r="C18" s="60">
        <f>IF(C12=0,,IF(OR(B7=803043,B7=804083),10,ROUNDUP(C12/L18,0)))</f>
        <v>0</v>
      </c>
      <c r="D18" s="61" t="str">
        <f>IF(OR(B7=803043,B7=804083),"laut Absprache mit der BilDi  (statt mit Divisor v. "&amp;TEXT(L18,"0,00")&amp;")","Divisor = "&amp;TEXT(L18,"0,00"))</f>
        <v>Divisor = 7,05</v>
      </c>
      <c r="K18" s="304"/>
      <c r="L18" s="62">
        <f>BasisS!B3</f>
        <v>7.05</v>
      </c>
    </row>
    <row r="19" spans="1:17" ht="9" customHeight="1" x14ac:dyDescent="0.25">
      <c r="K19" s="303"/>
    </row>
    <row r="20" spans="1:17" ht="15.75" x14ac:dyDescent="0.25">
      <c r="A20" s="3"/>
      <c r="B20" s="51" t="s">
        <v>14</v>
      </c>
      <c r="C20" s="52">
        <f>SUM(C18,L30)</f>
        <v>0</v>
      </c>
      <c r="D20" s="63" t="str">
        <f>IF(OR(B7=803043,B7=804083),".. fixiert  ","  berechnet")</f>
        <v xml:space="preserve">  berechnet</v>
      </c>
      <c r="E20" s="53">
        <f>IF(K49=0,,".. und ")</f>
        <v>0</v>
      </c>
      <c r="F20" s="54">
        <f>K49</f>
        <v>0</v>
      </c>
      <c r="G20" s="55">
        <f>IF(K49=0,,IF(K49&lt;0," WENIGER in Absprache mit Präs/3"," ZUSÄTZLICH laut Genehmigung von"))</f>
        <v>0</v>
      </c>
      <c r="H20" s="38"/>
      <c r="I20" s="38"/>
      <c r="J20" s="38"/>
      <c r="K20" s="303"/>
    </row>
    <row r="21" spans="1:17" ht="15.75" x14ac:dyDescent="0.25">
      <c r="A21" s="3"/>
      <c r="C21" s="79" t="str">
        <f>IF(D21&lt;&gt;L21,"..und schulautonom: ","..und tatsächlich: ")</f>
        <v xml:space="preserve">..und tatsächlich: </v>
      </c>
      <c r="D21" s="57">
        <f>L21</f>
        <v>0</v>
      </c>
      <c r="E21" s="56" t="s">
        <v>21</v>
      </c>
      <c r="H21" s="38"/>
      <c r="I21" s="38"/>
      <c r="J21" s="31">
        <f>IF(K49&gt;0," Präs/3",)</f>
        <v>0</v>
      </c>
      <c r="K21" s="303"/>
      <c r="L21" s="35">
        <f>IF(C20&gt;0,C20+K49,)</f>
        <v>0</v>
      </c>
    </row>
    <row r="22" spans="1:17" ht="26.25" x14ac:dyDescent="0.4">
      <c r="A22" s="273"/>
      <c r="G22" s="64">
        <f>IF(L30&gt;0,".. jeweils incl. "&amp;L30&amp;B15,)</f>
        <v>0</v>
      </c>
      <c r="K22" s="303"/>
    </row>
    <row r="23" spans="1:17" ht="21" x14ac:dyDescent="0.35">
      <c r="A23" s="272"/>
      <c r="B23" s="270" t="s">
        <v>6</v>
      </c>
      <c r="C23" s="232"/>
      <c r="D23" s="271" t="s">
        <v>142</v>
      </c>
      <c r="E23" s="232"/>
      <c r="F23" s="232"/>
      <c r="G23" s="232"/>
      <c r="H23" s="232"/>
      <c r="I23" s="232"/>
      <c r="J23" s="232"/>
      <c r="K23" s="303"/>
    </row>
    <row r="24" spans="1:17" ht="18.75" x14ac:dyDescent="0.3">
      <c r="A24" s="4"/>
      <c r="B24" s="5"/>
      <c r="C24" s="12" t="str">
        <f>"mit Kopfquote v. "&amp;BasisS!B2</f>
        <v>mit Kopfquote v. 6,54</v>
      </c>
      <c r="D24" s="74" t="s">
        <v>3</v>
      </c>
      <c r="E24" s="75" t="s">
        <v>4</v>
      </c>
      <c r="F24" s="77"/>
      <c r="H24" s="280">
        <f>IF(L55&lt;&gt;0,"Abzug wg IT-Einrechnung",)</f>
        <v>0</v>
      </c>
      <c r="K24" s="303"/>
    </row>
    <row r="25" spans="1:17" ht="15.75" x14ac:dyDescent="0.25">
      <c r="A25" s="3"/>
      <c r="B25" s="25"/>
      <c r="C25" s="32">
        <f>C12*BasisS!B2</f>
        <v>0</v>
      </c>
      <c r="E25" s="83">
        <f>IF(SUM(D12:E12)&gt;0,"bitte einplanen!",)</f>
        <v>0</v>
      </c>
      <c r="F25" s="2"/>
      <c r="H25" s="279">
        <f>IF(L55&gt;0,-L55,)</f>
        <v>0</v>
      </c>
      <c r="I25" s="2"/>
      <c r="J25" s="2"/>
      <c r="K25" s="303"/>
    </row>
    <row r="26" spans="1:17" ht="15" customHeight="1" x14ac:dyDescent="0.25">
      <c r="D26" s="816" t="str">
        <f>IF(E25&gt;0,"Zur Sprachförderung sind gezielte Maßnahmen im verfügbaren Stundenkontingent zu setzen","")</f>
        <v/>
      </c>
      <c r="E26" s="816"/>
      <c r="F26" s="816"/>
      <c r="G26" s="816"/>
      <c r="H26" s="816"/>
      <c r="I26" s="76"/>
      <c r="K26" s="303"/>
      <c r="L26" s="40" t="s">
        <v>55</v>
      </c>
    </row>
    <row r="27" spans="1:17" x14ac:dyDescent="0.25">
      <c r="D27" s="816"/>
      <c r="E27" s="816"/>
      <c r="F27" s="816"/>
      <c r="G27" s="816"/>
      <c r="H27" s="816"/>
      <c r="I27" s="76"/>
      <c r="K27" s="303"/>
    </row>
    <row r="28" spans="1:17" x14ac:dyDescent="0.25">
      <c r="D28" s="12" t="s">
        <v>54</v>
      </c>
      <c r="E28" s="33">
        <f>ROUND(SUM(C25:J25),2)</f>
        <v>0</v>
      </c>
      <c r="F28" s="42" t="s">
        <v>22</v>
      </c>
      <c r="K28" s="303"/>
    </row>
    <row r="29" spans="1:17" ht="15" hidden="1" customHeight="1" x14ac:dyDescent="0.25">
      <c r="D29" s="16" t="s">
        <v>27</v>
      </c>
      <c r="E29" s="34"/>
      <c r="K29" s="303"/>
    </row>
    <row r="30" spans="1:17" x14ac:dyDescent="0.25">
      <c r="D30" s="73">
        <f>IF(AND(C15&gt;0,L9="SK"),"Sozialpädagog. Klein-Klasse",IF(C15&gt;0,"Sprach- und Bewegungs-KL",))</f>
        <v>0</v>
      </c>
      <c r="E30" s="86">
        <f>IF(AND(C15&gt;=6,L9="SK"),36,IF(AND(C15&gt;=4,L9="SK"),30,IF(C15&gt;0,L15,)))-GTS!A30</f>
        <v>0</v>
      </c>
      <c r="F30" s="42" t="str">
        <f>IF(E30&gt;0,"Wochenstunden für den Klassen-Unterricht ",)&amp;IF(GTS!A30&gt;0,"Abzug für GTS Überschreitung",)</f>
        <v/>
      </c>
      <c r="K30" s="303"/>
      <c r="L30" s="36">
        <f>IF(AND(E30&gt;0,E30&lt;99),1,)</f>
        <v>0</v>
      </c>
      <c r="M30" s="68" t="s">
        <v>53</v>
      </c>
      <c r="N30" s="40"/>
    </row>
    <row r="31" spans="1:17" hidden="1" x14ac:dyDescent="0.25">
      <c r="C31" s="40"/>
      <c r="D31" s="405">
        <f>IF(L7&gt;0,"Ergänzend werden noch zusätzliche",)</f>
        <v>0</v>
      </c>
      <c r="E31" s="406"/>
      <c r="F31" s="293">
        <f>IF(L7&gt;0,LOOKUP(B7,M31:M33,N31:N33),)</f>
        <v>0</v>
      </c>
      <c r="K31" s="303"/>
      <c r="M31" s="420">
        <v>803043</v>
      </c>
      <c r="N31" s="420" t="s">
        <v>182</v>
      </c>
      <c r="O31" s="420" t="s">
        <v>185</v>
      </c>
      <c r="P31" s="420" t="s">
        <v>179</v>
      </c>
      <c r="Q31" s="420" t="s">
        <v>184</v>
      </c>
    </row>
    <row r="32" spans="1:17" hidden="1" x14ac:dyDescent="0.25">
      <c r="B32" s="293">
        <f>IF(L7&gt;0,LOOKUP(B7,M31:M33,O31:O33),)</f>
        <v>0</v>
      </c>
      <c r="K32" s="303"/>
      <c r="M32" s="420">
        <v>804023</v>
      </c>
      <c r="N32" s="420" t="s">
        <v>182</v>
      </c>
      <c r="O32" s="420" t="s">
        <v>183</v>
      </c>
      <c r="P32" s="420" t="s">
        <v>183</v>
      </c>
      <c r="Q32" s="420" t="s">
        <v>181</v>
      </c>
    </row>
    <row r="33" spans="1:17" hidden="1" x14ac:dyDescent="0.25">
      <c r="E33" s="403">
        <f>IF(L7&gt;0,LOOKUP(B7,M31:M33,P31:P33),)</f>
        <v>0</v>
      </c>
      <c r="F33" s="404">
        <f>IF(B7=804093," sowie auch ..",)</f>
        <v>0</v>
      </c>
      <c r="K33" s="303"/>
      <c r="M33" s="420">
        <v>804093</v>
      </c>
      <c r="N33" s="420" t="s">
        <v>182</v>
      </c>
      <c r="O33" s="420" t="s">
        <v>178</v>
      </c>
      <c r="P33" s="420" t="s">
        <v>180</v>
      </c>
      <c r="Q33" s="420" t="s">
        <v>184</v>
      </c>
    </row>
    <row r="34" spans="1:17" hidden="1" x14ac:dyDescent="0.25">
      <c r="B34" s="293"/>
      <c r="H34" s="403">
        <f>IF(L7&gt;0,LOOKUP(B7,M31:M33,Q31:Q33),)</f>
        <v>0</v>
      </c>
      <c r="I34" s="815" t="s">
        <v>145</v>
      </c>
      <c r="J34" s="815"/>
      <c r="K34" s="303"/>
    </row>
    <row r="35" spans="1:17" x14ac:dyDescent="0.25">
      <c r="D35" s="17" t="s">
        <v>11</v>
      </c>
      <c r="E35" s="402">
        <f>ROUNDUP(SUM(E28:E31),1)</f>
        <v>0</v>
      </c>
      <c r="K35" s="303"/>
    </row>
    <row r="36" spans="1:17" hidden="1" x14ac:dyDescent="0.25">
      <c r="D36" s="12"/>
      <c r="E36" s="26"/>
      <c r="F36" s="442" t="s">
        <v>275</v>
      </c>
      <c r="K36" s="303"/>
    </row>
    <row r="37" spans="1:17" ht="5.25" customHeight="1" thickBot="1" x14ac:dyDescent="0.3">
      <c r="K37" s="303"/>
    </row>
    <row r="38" spans="1:17" ht="17.25" thickTop="1" thickBot="1" x14ac:dyDescent="0.3">
      <c r="D38" s="15" t="s">
        <v>12</v>
      </c>
      <c r="E38" s="27">
        <f>SUM(E35:E36)</f>
        <v>0</v>
      </c>
      <c r="F38" s="14" t="s">
        <v>23</v>
      </c>
      <c r="K38" s="303"/>
    </row>
    <row r="39" spans="1:17" ht="5.25" customHeight="1" thickTop="1" x14ac:dyDescent="0.25">
      <c r="K39" s="303"/>
    </row>
    <row r="40" spans="1:17" x14ac:dyDescent="0.25">
      <c r="E40" s="73">
        <f>IF(F40&lt;&gt;0,"Weiters wegen geänderter Klassenzahl:",)</f>
        <v>0</v>
      </c>
      <c r="F40" s="233">
        <f>L41</f>
        <v>0</v>
      </c>
      <c r="G40" s="822">
        <f>IF(L41&lt;0,"..als Reduktion wegen eingerichteter Mehrklassen",)</f>
        <v>0</v>
      </c>
      <c r="H40" s="822"/>
      <c r="I40" s="822"/>
      <c r="J40" s="822"/>
      <c r="K40" s="303"/>
      <c r="L40" s="40" t="s">
        <v>15</v>
      </c>
    </row>
    <row r="41" spans="1:17" x14ac:dyDescent="0.25">
      <c r="F41" s="24">
        <f>IF(F40&lt;&gt;0,SUM(E38,F40),)</f>
        <v>0</v>
      </c>
      <c r="G41" s="822"/>
      <c r="H41" s="822"/>
      <c r="I41" s="822"/>
      <c r="J41" s="822"/>
      <c r="K41" s="303"/>
      <c r="L41" s="23">
        <f>IF(AND(L21&lt;8,D21&gt;7),(L21*1.5)-18,IF(AND(D21&lt;&gt;L21,MIN(D21,L21)&lt;M41),(MIN(D21,M41)-MIN(L21,M41))*-1.5,))</f>
        <v>0</v>
      </c>
      <c r="M41" s="29">
        <v>12</v>
      </c>
    </row>
    <row r="42" spans="1:17" ht="18.75" x14ac:dyDescent="0.3">
      <c r="A42" s="224"/>
      <c r="B42" s="225" t="s">
        <v>112</v>
      </c>
      <c r="C42" s="226" t="s">
        <v>57</v>
      </c>
      <c r="D42" s="227"/>
      <c r="E42" s="227"/>
      <c r="F42" s="228"/>
      <c r="G42" s="229" t="s">
        <v>113</v>
      </c>
      <c r="H42" s="228"/>
      <c r="I42" s="230"/>
      <c r="J42" s="278">
        <f>SUM(E44:E45)</f>
        <v>0</v>
      </c>
      <c r="K42" s="303"/>
    </row>
    <row r="43" spans="1:17" ht="6" customHeight="1" x14ac:dyDescent="0.25">
      <c r="A43" s="40"/>
      <c r="B43" s="40"/>
      <c r="K43" s="303"/>
    </row>
    <row r="44" spans="1:17" x14ac:dyDescent="0.25">
      <c r="D44" s="19" t="s">
        <v>24</v>
      </c>
      <c r="E44" s="37">
        <f>IF(I12&gt;0,I12*5,)</f>
        <v>0</v>
      </c>
      <c r="F44" s="43">
        <f>IF(E44=0,,"..berechnet aus KL *5,0 für GLZ u. 1/2-ILZ")</f>
        <v>0</v>
      </c>
      <c r="G44" s="44"/>
      <c r="K44" s="303"/>
    </row>
    <row r="45" spans="1:17" x14ac:dyDescent="0.25">
      <c r="D45" s="19" t="s">
        <v>20</v>
      </c>
      <c r="E45" s="37">
        <f>IF(GTS!A30&gt;0,GTS!A29,GTS!A28)</f>
        <v>0</v>
      </c>
      <c r="F45" s="44"/>
      <c r="G45" s="45" t="s">
        <v>19</v>
      </c>
      <c r="H45" s="276">
        <f>GTS!J5+GTS!M5</f>
        <v>0</v>
      </c>
      <c r="I45" s="39" t="s">
        <v>18</v>
      </c>
      <c r="K45" s="303"/>
      <c r="L45" s="81">
        <f>IF(E45=0,,"..die ILZ-Stunden sind *0,5 einbezogen")</f>
        <v>0</v>
      </c>
    </row>
    <row r="46" spans="1:17" ht="18.75" x14ac:dyDescent="0.3">
      <c r="A46" s="4"/>
      <c r="B46" s="18" t="s">
        <v>13</v>
      </c>
      <c r="E46" s="823">
        <f>IF(SUM(E44:E45)=0,,SUM(E44:E45,E38:F40))</f>
        <v>0</v>
      </c>
      <c r="F46" s="823"/>
      <c r="G46" s="46"/>
      <c r="H46" s="46"/>
      <c r="I46" s="46"/>
      <c r="J46" s="46"/>
      <c r="K46" s="305"/>
    </row>
    <row r="47" spans="1:17" ht="18.75" x14ac:dyDescent="0.3">
      <c r="A47" s="4"/>
      <c r="B47" s="821"/>
      <c r="C47" s="821"/>
      <c r="D47" s="821"/>
      <c r="E47" s="821"/>
      <c r="F47" s="821"/>
      <c r="G47" s="821"/>
      <c r="H47" s="821"/>
      <c r="I47" s="821"/>
      <c r="J47" s="821"/>
      <c r="K47" s="303"/>
    </row>
    <row r="48" spans="1:17" ht="18.75" x14ac:dyDescent="0.3">
      <c r="A48" s="4"/>
      <c r="B48" s="821"/>
      <c r="C48" s="821"/>
      <c r="D48" s="821"/>
      <c r="E48" s="821"/>
      <c r="F48" s="821"/>
      <c r="G48" s="821"/>
      <c r="H48" s="821"/>
      <c r="I48" s="821"/>
      <c r="J48" s="821"/>
      <c r="K48" s="303"/>
    </row>
    <row r="49" spans="1:14" ht="18.75" x14ac:dyDescent="0.3">
      <c r="A49" s="4"/>
      <c r="B49" s="821"/>
      <c r="C49" s="821"/>
      <c r="D49" s="821"/>
      <c r="E49" s="821"/>
      <c r="F49" s="821"/>
      <c r="G49" s="821"/>
      <c r="H49" s="821"/>
      <c r="I49" s="821"/>
      <c r="J49" s="821"/>
      <c r="K49" s="306"/>
      <c r="L49" s="30">
        <f>IF(K49&lt;&gt;0," KL genehmigt durch BilDi",)</f>
        <v>0</v>
      </c>
    </row>
    <row r="50" spans="1:14" ht="15.75" x14ac:dyDescent="0.25">
      <c r="A50" s="3"/>
      <c r="K50" s="303"/>
    </row>
    <row r="51" spans="1:14" ht="18.75" x14ac:dyDescent="0.3">
      <c r="A51" s="231"/>
      <c r="B51" s="226" t="s">
        <v>114</v>
      </c>
      <c r="C51" s="232"/>
      <c r="D51" s="227" t="s">
        <v>115</v>
      </c>
      <c r="E51" s="232"/>
      <c r="F51" s="232"/>
      <c r="G51" s="232"/>
      <c r="H51" s="232"/>
      <c r="I51" s="232"/>
      <c r="J51" s="232"/>
      <c r="K51" s="303"/>
      <c r="L51" s="234">
        <f>LOOKUP(B7,BasisS!G2:G20,BasisS!F2:F20)</f>
        <v>0</v>
      </c>
    </row>
    <row r="52" spans="1:14" ht="6" customHeight="1" x14ac:dyDescent="0.25">
      <c r="A52" s="40"/>
      <c r="B52" s="40"/>
      <c r="K52" s="303"/>
    </row>
    <row r="53" spans="1:14" ht="15.75" x14ac:dyDescent="0.25">
      <c r="A53" s="240"/>
      <c r="B53" s="40"/>
      <c r="D53" s="241" t="s">
        <v>118</v>
      </c>
      <c r="E53" s="242"/>
      <c r="F53" s="243" t="s">
        <v>119</v>
      </c>
      <c r="G53" s="244"/>
      <c r="H53" s="193"/>
      <c r="I53" s="193"/>
      <c r="J53" s="193"/>
      <c r="K53" s="307"/>
      <c r="L53" s="245">
        <f>IF(L51&gt;0,,LOOKUP(E53,BasisS!E24:E32,BasisS!F24:F32))</f>
        <v>0</v>
      </c>
      <c r="M53" s="193"/>
    </row>
    <row r="54" spans="1:14" ht="15.75" x14ac:dyDescent="0.25">
      <c r="A54" s="240"/>
      <c r="B54" s="40"/>
      <c r="D54" s="246"/>
      <c r="E54" s="247" t="str">
        <f>IF(E53&gt;0,"Das mögliche Ausmaß beträgt: "," ")</f>
        <v xml:space="preserve"> </v>
      </c>
      <c r="F54" s="248" t="str">
        <f>IF(AND(E53&gt;5,L51=0)," maximal  "&amp;TEXT(L53,"0,0")&amp;"  für die umfassende Betreuung",IF(E53&gt;0,"nichts möglich"," "))</f>
        <v xml:space="preserve"> </v>
      </c>
      <c r="G54" s="249"/>
      <c r="H54" s="246"/>
      <c r="I54" s="246"/>
      <c r="K54" s="303"/>
      <c r="L54" s="244">
        <f>IF(L53&gt;=2.5,0.1,)+L53</f>
        <v>0</v>
      </c>
    </row>
    <row r="55" spans="1:14" ht="15.75" x14ac:dyDescent="0.25">
      <c r="A55" s="240"/>
      <c r="B55" s="40"/>
      <c r="D55" s="250"/>
      <c r="E55" s="251"/>
      <c r="F55" s="193"/>
      <c r="G55" s="252" t="str">
        <f>IF(L53&gt;0,"Die tatsächl. Betreuung berechtigt als LV-Einrechnung: ","")</f>
        <v/>
      </c>
      <c r="H55" s="288" t="str">
        <f>IF(L53&gt;0,L53," ")</f>
        <v xml:space="preserve"> </v>
      </c>
      <c r="I55" s="244" t="str">
        <f>IF(H55&lt;&gt;" ","  wöchentlich","")</f>
        <v/>
      </c>
      <c r="K55" s="303"/>
      <c r="L55" s="40">
        <f>IF(AND(H55&lt;&gt;" ",H55&gt;L53),H55-L53,)</f>
        <v>0</v>
      </c>
      <c r="M55" s="22">
        <f>IF(L54&gt;L53," um max. 0,1 darf erhöht werden ..zulasten des Unterr.-Kontingentes",)</f>
        <v>0</v>
      </c>
    </row>
    <row r="56" spans="1:14" ht="6" customHeight="1" x14ac:dyDescent="0.25">
      <c r="A56" s="40"/>
      <c r="B56" s="40"/>
      <c r="K56" s="303"/>
    </row>
    <row r="57" spans="1:14" ht="15.75" x14ac:dyDescent="0.25">
      <c r="G57" s="47" t="str">
        <f>"IT - Mobile Device Management"&amp;IF(H57&gt;0,", für Pädagog. fachliche Betreuung: "," ..     ")</f>
        <v xml:space="preserve">IT - Mobile Device Management ..     </v>
      </c>
      <c r="H57" s="291">
        <f>IF(LEFT(L57,1)&lt;&gt;"j",,1)</f>
        <v>0</v>
      </c>
      <c r="I57" s="244" t="str">
        <f>IF(H57&lt;&gt;" ","  wöchentlich","")</f>
        <v xml:space="preserve">  wöchentlich</v>
      </c>
      <c r="K57" s="303"/>
      <c r="L57" s="296">
        <f>LOOKUP(B7,BasisS!G2:G20,BasisS!J2:J20)</f>
        <v>0</v>
      </c>
      <c r="M57" s="295"/>
    </row>
    <row r="58" spans="1:14" ht="15.75" hidden="1" x14ac:dyDescent="0.25">
      <c r="G58" s="257" t="str">
        <f>IF(H58&gt;0,"IT - MDM,  für Technische Betreuung /Support: ","")</f>
        <v/>
      </c>
      <c r="H58" s="291">
        <f>IF(AND(H57&gt;0,M57&lt;&gt;"pri"),IF(D21&gt;1588,1.3,0),)</f>
        <v>0</v>
      </c>
      <c r="I58" s="244" t="str">
        <f>IF(H58&gt;0,"  wöchentlich bei "&amp;D21&amp;" KL","")</f>
        <v/>
      </c>
      <c r="K58" s="303"/>
      <c r="L58" s="370">
        <f>IF(H58&gt;0," &lt;&lt; Achtung:  an PD-Lehrpersonen NICHT zuweisbar!",)</f>
        <v>0</v>
      </c>
    </row>
    <row r="59" spans="1:14" ht="11.25" customHeight="1" x14ac:dyDescent="0.25">
      <c r="A59" s="40"/>
      <c r="B59" s="230"/>
      <c r="H59" s="289"/>
      <c r="K59" s="303"/>
    </row>
    <row r="60" spans="1:14" ht="15.75" x14ac:dyDescent="0.25">
      <c r="A60" s="240"/>
      <c r="B60" s="256"/>
      <c r="C60" s="257">
        <f>IF(AND(D60&gt;0,L60&gt;0)," ..für die ",IF(OR(D60&gt;0,L60&gt;0),"für Biblio. eingeben:  'X' ",))</f>
        <v>0</v>
      </c>
      <c r="D60" s="258"/>
      <c r="F60" s="251"/>
      <c r="G60" s="257">
        <f>IF(AND(D60&gt;0,L60&gt;0),"genehmigte 'Schulbibliothek': ",IF(L60&gt;0,".. falls 'Schulbiblio' weiterläuft",IF(D60&gt;0,"falls 'Schulbiblio' beantragt wird",)))</f>
        <v>0</v>
      </c>
      <c r="H60" s="421">
        <f>IF(D60&gt;0,L60,)</f>
        <v>0</v>
      </c>
      <c r="I60" s="244" t="str">
        <f>IF(H60&gt;0,"  wöchentlich","")</f>
        <v/>
      </c>
      <c r="J60" s="193"/>
      <c r="K60" s="307"/>
      <c r="L60" s="244">
        <f>IF(B7=803013,2,IF(B7=802631,0.5,IF(B7=802401,0.5,)))</f>
        <v>0</v>
      </c>
    </row>
    <row r="61" spans="1:14" ht="6" customHeight="1" x14ac:dyDescent="0.25">
      <c r="H61" s="289"/>
      <c r="K61" s="303"/>
    </row>
    <row r="62" spans="1:14" ht="15.75" x14ac:dyDescent="0.25">
      <c r="A62" s="240"/>
      <c r="B62" s="256"/>
      <c r="C62" s="257" t="s">
        <v>144</v>
      </c>
      <c r="D62" s="284" t="s">
        <v>145</v>
      </c>
      <c r="F62" s="251"/>
      <c r="G62" s="251"/>
      <c r="H62" s="285"/>
      <c r="I62" s="244" t="str">
        <f>IF(H62&gt;0,"  wöchentlich","")</f>
        <v/>
      </c>
      <c r="K62" s="303"/>
      <c r="L62" s="290">
        <f>IF(H55&gt;0,1)+IF(H57&gt;0,1)+IF(H60&gt;0,1)+IF(H62&gt;0,1)+IF(H62&lt;0,1)</f>
        <v>1</v>
      </c>
    </row>
    <row r="63" spans="1:14" x14ac:dyDescent="0.25">
      <c r="A63" s="40"/>
      <c r="B63" s="230"/>
      <c r="I63" s="286">
        <f>IF(OR(L63=0,L62&lt;2),,TEXT(L63,"0,0")&amp;" in Summe")</f>
        <v>0</v>
      </c>
      <c r="K63" s="303"/>
      <c r="L63" s="287">
        <f>SUM(H55:H62)</f>
        <v>0</v>
      </c>
      <c r="M63" s="259" t="str">
        <f>LOOKUP(B7,BasisS!G2:G20,BasisS!I2:I20)</f>
        <v>Altr.</v>
      </c>
      <c r="N63" s="259">
        <f>L51</f>
        <v>0</v>
      </c>
    </row>
    <row r="64" spans="1:14" ht="6" customHeight="1" x14ac:dyDescent="0.25">
      <c r="K64" s="303"/>
    </row>
    <row r="65" spans="1:15" ht="15.75" x14ac:dyDescent="0.25">
      <c r="A65" s="40"/>
      <c r="B65" s="261" t="s">
        <v>123</v>
      </c>
      <c r="E65" s="47" t="s">
        <v>124</v>
      </c>
      <c r="F65" s="818" t="str">
        <f>IF(L51=" ange.",M67,IF(M63="PD",M66,M65))</f>
        <v xml:space="preserve"> ist im Altrecht angestellt (meist L2a2)</v>
      </c>
      <c r="G65" s="819"/>
      <c r="H65" s="819"/>
      <c r="I65" s="819"/>
      <c r="J65" s="820"/>
      <c r="K65" s="303"/>
      <c r="L65" s="302" t="str">
        <f>LOOKUP(F65,M65:M67,N65:N67)</f>
        <v>a</v>
      </c>
      <c r="M65" s="260" t="s">
        <v>125</v>
      </c>
      <c r="N65" s="260" t="s">
        <v>126</v>
      </c>
    </row>
    <row r="66" spans="1:15" ht="4.5" customHeight="1" x14ac:dyDescent="0.25">
      <c r="A66" s="40"/>
      <c r="B66" s="40"/>
      <c r="K66" s="303"/>
      <c r="M66" s="260" t="s">
        <v>127</v>
      </c>
      <c r="N66" s="260" t="s">
        <v>128</v>
      </c>
    </row>
    <row r="67" spans="1:15" x14ac:dyDescent="0.25">
      <c r="A67" s="40"/>
      <c r="B67" s="269" t="s">
        <v>141</v>
      </c>
      <c r="D67" s="2" t="s">
        <v>132</v>
      </c>
      <c r="E67" s="268" t="s">
        <v>139</v>
      </c>
      <c r="F67" s="2"/>
      <c r="G67" s="2" t="s">
        <v>44</v>
      </c>
      <c r="K67" s="303"/>
      <c r="M67" s="260" t="s">
        <v>131</v>
      </c>
      <c r="N67" s="260" t="s">
        <v>130</v>
      </c>
      <c r="O67" s="275" t="s">
        <v>129</v>
      </c>
    </row>
    <row r="68" spans="1:15" x14ac:dyDescent="0.25">
      <c r="A68" s="40"/>
      <c r="B68" s="40"/>
      <c r="C68" s="262" t="s">
        <v>140</v>
      </c>
      <c r="D68" s="263">
        <f>IF(AND(L65="a",C12&gt;0),-2,)</f>
        <v>0</v>
      </c>
      <c r="E68" s="263">
        <f>-D21*1.5</f>
        <v>0</v>
      </c>
      <c r="F68" s="264"/>
      <c r="G68" s="264">
        <f>IF(OR(GTS!A30=0,M63="PD",L65="b"),,GTS!BD30*0.75)</f>
        <v>0</v>
      </c>
      <c r="I68" s="274">
        <f>IF(OR(M63="PD",L65="b"),,IF(SUM(D68:H68)&lt;-20,"-20 maximal",SUM(D68:H68)))</f>
        <v>0</v>
      </c>
      <c r="K68" s="303"/>
    </row>
    <row r="69" spans="1:15" ht="15" customHeight="1" x14ac:dyDescent="0.25">
      <c r="A69" s="40"/>
      <c r="B69" s="40"/>
      <c r="C69" s="292" t="str">
        <f>IF(OR(M63&lt;&gt;"Altr.",L65="b",L51=" ange."),,IF(SUM(D21,G68*-1)&gt;=8,"SchulleiterIn ist freigestellt!","Schulleit. mit Unterr.Verpflichtung"))</f>
        <v>Schulleit. mit Unterr.Verpflichtung</v>
      </c>
      <c r="G69" s="265">
        <f>IF(LEFT(G68,1)="?","siehe SOK",)</f>
        <v>0</v>
      </c>
      <c r="H69" s="817" t="str">
        <f>IF(AND(G69&gt;0,SUM(D68:H68)&gt;-20),"  noch ohne '? ..'  ",)&amp;IF(LEFT(C69,14)="Schulleit. mit",IF(G69&gt;0,"somit max. 
","somit verbleiben 
")&amp;20+I68&amp;" an wöch. Unterr.Verpfli",)</f>
        <v>somit verbleiben 
20 an wöch. Unterr.Verpfli</v>
      </c>
      <c r="I69" s="817"/>
      <c r="J69" s="817"/>
      <c r="K69" s="817"/>
    </row>
    <row r="70" spans="1:15" ht="12" customHeight="1" x14ac:dyDescent="0.25">
      <c r="H70" s="817"/>
      <c r="I70" s="817"/>
      <c r="J70" s="817"/>
      <c r="K70" s="817"/>
    </row>
    <row r="71" spans="1:15" x14ac:dyDescent="0.25">
      <c r="A71" s="40"/>
      <c r="B71" s="40"/>
      <c r="C71" s="387" t="s">
        <v>133</v>
      </c>
      <c r="D71" s="388" t="s">
        <v>134</v>
      </c>
      <c r="K71" s="40"/>
      <c r="L71" s="259" t="s">
        <v>135</v>
      </c>
    </row>
    <row r="72" spans="1:15" ht="15.75" x14ac:dyDescent="0.25">
      <c r="A72" s="240"/>
      <c r="B72" s="40"/>
      <c r="J72" s="389" t="s">
        <v>136</v>
      </c>
      <c r="K72" s="303"/>
    </row>
    <row r="73" spans="1:15" ht="15.75" x14ac:dyDescent="0.25">
      <c r="A73" s="240"/>
      <c r="B73" s="40"/>
      <c r="J73" s="389"/>
      <c r="K73" s="303"/>
    </row>
    <row r="74" spans="1:15" ht="18.75" x14ac:dyDescent="0.3">
      <c r="A74" s="231"/>
      <c r="B74" s="226" t="s">
        <v>304</v>
      </c>
      <c r="C74" s="266"/>
      <c r="D74" s="227"/>
      <c r="E74" s="232"/>
      <c r="F74" s="232"/>
      <c r="G74" s="232"/>
      <c r="H74" s="232"/>
      <c r="I74" s="232"/>
      <c r="J74" s="232"/>
      <c r="K74" s="303"/>
    </row>
    <row r="75" spans="1:15" ht="10.5" customHeight="1" x14ac:dyDescent="0.25">
      <c r="K75" s="303"/>
    </row>
    <row r="76" spans="1:15" x14ac:dyDescent="0.25">
      <c r="B76" s="26"/>
      <c r="C76" s="28" t="s">
        <v>276</v>
      </c>
      <c r="D76" s="12"/>
      <c r="I76" s="824">
        <f>IF(B76=0,,SUM(E44:E45,E38:F40,B76))</f>
        <v>0</v>
      </c>
      <c r="J76" s="824"/>
      <c r="K76" s="303"/>
    </row>
    <row r="77" spans="1:15" ht="10.5" customHeight="1" x14ac:dyDescent="0.25">
      <c r="K77" s="303"/>
    </row>
    <row r="78" spans="1:15" ht="18" customHeight="1" x14ac:dyDescent="0.25">
      <c r="B78" s="814" t="s">
        <v>303</v>
      </c>
      <c r="C78" s="814"/>
      <c r="D78" s="814"/>
      <c r="E78" s="814"/>
      <c r="F78" s="814"/>
      <c r="G78" s="814"/>
      <c r="H78" s="814"/>
      <c r="I78" s="814"/>
      <c r="J78" s="814"/>
      <c r="K78" s="303"/>
    </row>
    <row r="79" spans="1:15" ht="18" customHeight="1" x14ac:dyDescent="0.25">
      <c r="B79" s="814"/>
      <c r="C79" s="814"/>
      <c r="D79" s="814"/>
      <c r="E79" s="814"/>
      <c r="F79" s="814"/>
      <c r="G79" s="814"/>
      <c r="H79" s="814"/>
      <c r="I79" s="814"/>
      <c r="J79" s="814"/>
      <c r="K79" s="303"/>
    </row>
    <row r="80" spans="1:15" ht="18" customHeight="1" x14ac:dyDescent="0.25">
      <c r="B80" s="814"/>
      <c r="C80" s="814"/>
      <c r="D80" s="814"/>
      <c r="E80" s="814"/>
      <c r="F80" s="814"/>
      <c r="G80" s="814"/>
      <c r="H80" s="814"/>
      <c r="I80" s="814"/>
      <c r="J80" s="814"/>
      <c r="K80" s="306"/>
      <c r="L80" s="30"/>
    </row>
    <row r="81" spans="1:16" ht="10.5" customHeight="1" x14ac:dyDescent="0.25">
      <c r="K81" s="303"/>
    </row>
    <row r="82" spans="1:16" ht="18.75" x14ac:dyDescent="0.3">
      <c r="A82" s="432"/>
      <c r="B82" s="433" t="s">
        <v>137</v>
      </c>
      <c r="C82" s="434" t="s">
        <v>138</v>
      </c>
      <c r="D82" s="435"/>
      <c r="E82" s="430"/>
      <c r="F82" s="430"/>
      <c r="G82" s="430"/>
      <c r="H82" s="430"/>
      <c r="I82" s="430"/>
      <c r="J82" s="430"/>
      <c r="K82" s="303"/>
      <c r="L82" s="429" t="s">
        <v>273</v>
      </c>
      <c r="M82" s="430"/>
      <c r="N82" s="430"/>
      <c r="O82" s="431"/>
    </row>
    <row r="83" spans="1:16" ht="6" customHeight="1" x14ac:dyDescent="0.25">
      <c r="A83" s="40"/>
      <c r="B83" s="40"/>
      <c r="K83" s="303"/>
    </row>
    <row r="84" spans="1:16" x14ac:dyDescent="0.25">
      <c r="C84" s="262" t="s">
        <v>176</v>
      </c>
      <c r="D84" s="267">
        <f>Assistenz!F61</f>
        <v>0</v>
      </c>
      <c r="E84" t="str">
        <f>" Wochenstunden"&amp;IF(D84&gt;0," für Assistenzleistungen",)&amp;IF(Assistenz!E60&gt;0," (incl. GTS)",)</f>
        <v xml:space="preserve"> Wochenstunden</v>
      </c>
      <c r="K84" s="303"/>
      <c r="L84" s="375" t="s">
        <v>173</v>
      </c>
    </row>
    <row r="85" spans="1:16" x14ac:dyDescent="0.25">
      <c r="D85" s="436">
        <f>Assistenz!F62</f>
        <v>0</v>
      </c>
      <c r="E85">
        <f>IF(Assistenz!F62&gt;0," durch SAF-Personal",)</f>
        <v>0</v>
      </c>
      <c r="K85" s="303"/>
    </row>
    <row r="86" spans="1:16" x14ac:dyDescent="0.25">
      <c r="D86" s="436">
        <f>Assistenz!F63</f>
        <v>0</v>
      </c>
      <c r="E86">
        <f>IF(Assistenz!F63&gt;0," durch entsprechendes Lehrpersonal",)</f>
        <v>0</v>
      </c>
      <c r="K86" s="303"/>
    </row>
    <row r="87" spans="1:16" x14ac:dyDescent="0.25">
      <c r="D87" s="443">
        <f>IF(SUM(D85:D86)&lt;&gt;D84,"Hier liegt ein Fehler im Tabellenblatt &lt;Assistenz&gt; vor!",)</f>
        <v>0</v>
      </c>
      <c r="K87" s="303"/>
    </row>
    <row r="88" spans="1:16" ht="18.75" x14ac:dyDescent="0.3">
      <c r="A88" s="224"/>
      <c r="B88" s="298"/>
      <c r="C88" s="309" t="s">
        <v>148</v>
      </c>
      <c r="D88" s="297"/>
      <c r="E88" s="297"/>
      <c r="F88" s="297"/>
      <c r="G88" s="297"/>
      <c r="H88" s="297"/>
      <c r="I88" s="301" t="s">
        <v>152</v>
      </c>
      <c r="J88" s="297"/>
      <c r="K88" s="303"/>
    </row>
    <row r="89" spans="1:16" ht="6" customHeight="1" x14ac:dyDescent="0.25">
      <c r="A89" s="40"/>
      <c r="B89" s="40"/>
      <c r="K89" s="303"/>
    </row>
    <row r="90" spans="1:16" x14ac:dyDescent="0.25">
      <c r="B90" s="299" t="s">
        <v>149</v>
      </c>
      <c r="K90" s="303"/>
      <c r="L90" s="371" t="s">
        <v>171</v>
      </c>
      <c r="M90" s="297"/>
      <c r="N90" s="297"/>
      <c r="O90" s="372"/>
    </row>
    <row r="91" spans="1:16" ht="15.75" x14ac:dyDescent="0.25">
      <c r="A91" s="3"/>
      <c r="C91" s="300" t="s">
        <v>151</v>
      </c>
      <c r="D91" s="373">
        <f>Religion!H38</f>
        <v>0</v>
      </c>
      <c r="E91" s="42" t="s">
        <v>172</v>
      </c>
      <c r="G91" s="374">
        <f>Religion!A40</f>
        <v>1</v>
      </c>
      <c r="H91" s="42" t="s">
        <v>150</v>
      </c>
      <c r="K91" s="303"/>
      <c r="L91" s="375" t="s">
        <v>173</v>
      </c>
      <c r="M91" s="40"/>
      <c r="N91" s="40"/>
      <c r="O91" s="40"/>
      <c r="P91" s="40"/>
    </row>
    <row r="92" spans="1:16" x14ac:dyDescent="0.25">
      <c r="D92" t="s">
        <v>153</v>
      </c>
      <c r="K92" s="303"/>
    </row>
    <row r="93" spans="1:16" ht="33.75" customHeight="1" x14ac:dyDescent="0.25">
      <c r="A93" s="40"/>
      <c r="B93" s="40"/>
      <c r="K93" s="303"/>
      <c r="L93" s="390" t="s">
        <v>174</v>
      </c>
    </row>
    <row r="94" spans="1:16" ht="15.75" x14ac:dyDescent="0.25">
      <c r="A94" s="410"/>
      <c r="B94" s="409" t="s">
        <v>186</v>
      </c>
      <c r="K94" s="303"/>
      <c r="L94" s="391" t="s">
        <v>175</v>
      </c>
    </row>
    <row r="95" spans="1:16" x14ac:dyDescent="0.25"/>
    <row r="96" spans="1:16" x14ac:dyDescent="0.25"/>
    <row r="97" x14ac:dyDescent="0.25"/>
    <row r="98" x14ac:dyDescent="0.25"/>
  </sheetData>
  <sheetProtection algorithmName="SHA-512" hashValue="xBH0qMwhuZ6n1RVE1wjkTdZVnO0DwKyzB4uqX8NlVGkpI5bJ29OChWM81apSeo7jll4mN13dZU/9fV25yFZoxg==" saltValue="j8l0bXTBuV+tBKKrIvA/Cw==" spinCount="100000" sheet="1" formatRows="0"/>
  <mergeCells count="14">
    <mergeCell ref="H1:J1"/>
    <mergeCell ref="I9:J11"/>
    <mergeCell ref="C8:J8"/>
    <mergeCell ref="B11:B12"/>
    <mergeCell ref="I12:J12"/>
    <mergeCell ref="B78:J80"/>
    <mergeCell ref="I34:J34"/>
    <mergeCell ref="D26:H27"/>
    <mergeCell ref="H69:K70"/>
    <mergeCell ref="F65:J65"/>
    <mergeCell ref="B47:J49"/>
    <mergeCell ref="G40:J41"/>
    <mergeCell ref="E46:F46"/>
    <mergeCell ref="I76:J76"/>
  </mergeCells>
  <conditionalFormatting sqref="E36">
    <cfRule type="cellIs" dxfId="145" priority="52" operator="notEqual">
      <formula>0</formula>
    </cfRule>
  </conditionalFormatting>
  <conditionalFormatting sqref="F20">
    <cfRule type="cellIs" dxfId="144" priority="47" operator="notEqual">
      <formula>0</formula>
    </cfRule>
  </conditionalFormatting>
  <conditionalFormatting sqref="C8:J8">
    <cfRule type="cellIs" dxfId="143" priority="43" operator="notEqual">
      <formula>0</formula>
    </cfRule>
  </conditionalFormatting>
  <conditionalFormatting sqref="L8">
    <cfRule type="expression" dxfId="142" priority="42">
      <formula>OR($L$9&gt;0,$L$7&gt;0)</formula>
    </cfRule>
  </conditionalFormatting>
  <conditionalFormatting sqref="E25">
    <cfRule type="cellIs" dxfId="141" priority="39" operator="greaterThan">
      <formula>0</formula>
    </cfRule>
  </conditionalFormatting>
  <conditionalFormatting sqref="D24">
    <cfRule type="expression" dxfId="140" priority="38">
      <formula>$D$12&gt;0</formula>
    </cfRule>
  </conditionalFormatting>
  <conditionalFormatting sqref="E24">
    <cfRule type="expression" dxfId="139" priority="37">
      <formula>$E$12&gt;0</formula>
    </cfRule>
  </conditionalFormatting>
  <conditionalFormatting sqref="C26">
    <cfRule type="expression" dxfId="138" priority="36">
      <formula>$E$25&gt;0</formula>
    </cfRule>
  </conditionalFormatting>
  <conditionalFormatting sqref="F40">
    <cfRule type="cellIs" dxfId="137" priority="34" operator="notEqual">
      <formula>0</formula>
    </cfRule>
  </conditionalFormatting>
  <conditionalFormatting sqref="F54">
    <cfRule type="cellIs" dxfId="136" priority="33" stopIfTrue="1" operator="equal">
      <formula>" "</formula>
    </cfRule>
  </conditionalFormatting>
  <conditionalFormatting sqref="H60">
    <cfRule type="cellIs" dxfId="135" priority="23" operator="greaterThan">
      <formula>$L$60</formula>
    </cfRule>
    <cfRule type="cellIs" dxfId="134" priority="31" stopIfTrue="1" operator="greaterThan">
      <formula>0</formula>
    </cfRule>
  </conditionalFormatting>
  <conditionalFormatting sqref="F68:G68">
    <cfRule type="cellIs" dxfId="133" priority="30" operator="greaterThan">
      <formula>0</formula>
    </cfRule>
  </conditionalFormatting>
  <conditionalFormatting sqref="H25">
    <cfRule type="cellIs" dxfId="132" priority="26" operator="notEqual">
      <formula>0</formula>
    </cfRule>
  </conditionalFormatting>
  <conditionalFormatting sqref="H55">
    <cfRule type="expression" dxfId="131" priority="24">
      <formula>$L$55=0.1</formula>
    </cfRule>
    <cfRule type="cellIs" dxfId="130" priority="25" stopIfTrue="1" operator="notEqual">
      <formula>" "</formula>
    </cfRule>
  </conditionalFormatting>
  <conditionalFormatting sqref="H62">
    <cfRule type="cellIs" dxfId="129" priority="20" operator="lessThan">
      <formula>0</formula>
    </cfRule>
    <cfRule type="cellIs" dxfId="128" priority="22" stopIfTrue="1" operator="greaterThan">
      <formula>0</formula>
    </cfRule>
  </conditionalFormatting>
  <conditionalFormatting sqref="D62">
    <cfRule type="expression" dxfId="127" priority="21">
      <formula>$H$62&lt;&gt;0</formula>
    </cfRule>
  </conditionalFormatting>
  <conditionalFormatting sqref="H57">
    <cfRule type="cellIs" dxfId="126" priority="19" stopIfTrue="1" operator="greaterThan">
      <formula>0</formula>
    </cfRule>
  </conditionalFormatting>
  <conditionalFormatting sqref="H58">
    <cfRule type="cellIs" dxfId="125" priority="18" stopIfTrue="1" operator="greaterThan">
      <formula>0</formula>
    </cfRule>
  </conditionalFormatting>
  <conditionalFormatting sqref="G69">
    <cfRule type="cellIs" dxfId="124" priority="29" operator="greaterThan">
      <formula>0</formula>
    </cfRule>
  </conditionalFormatting>
  <conditionalFormatting sqref="G68">
    <cfRule type="cellIs" dxfId="123" priority="17" operator="lessThan">
      <formula>0</formula>
    </cfRule>
  </conditionalFormatting>
  <conditionalFormatting sqref="I68 B67:G69">
    <cfRule type="expression" dxfId="122" priority="113">
      <formula>$L$65="b"</formula>
    </cfRule>
  </conditionalFormatting>
  <conditionalFormatting sqref="C71:J73">
    <cfRule type="expression" dxfId="121" priority="115">
      <formula>$L$65&lt;&gt;"b"</formula>
    </cfRule>
  </conditionalFormatting>
  <conditionalFormatting sqref="D91">
    <cfRule type="cellIs" dxfId="120" priority="13" operator="notEqual">
      <formula>0</formula>
    </cfRule>
  </conditionalFormatting>
  <conditionalFormatting sqref="G91">
    <cfRule type="cellIs" dxfId="119" priority="12" operator="notEqual">
      <formula>0</formula>
    </cfRule>
  </conditionalFormatting>
  <conditionalFormatting sqref="D84">
    <cfRule type="cellIs" dxfId="118" priority="10" operator="notEqual">
      <formula>0</formula>
    </cfRule>
  </conditionalFormatting>
  <conditionalFormatting sqref="D84:D86">
    <cfRule type="expression" dxfId="117" priority="6">
      <formula>SUM($D$85:$D$86)&lt;&gt;$D$84</formula>
    </cfRule>
  </conditionalFormatting>
  <conditionalFormatting sqref="B76">
    <cfRule type="cellIs" dxfId="116" priority="2" operator="notEqual">
      <formula>0</formula>
    </cfRule>
  </conditionalFormatting>
  <dataValidations count="11">
    <dataValidation type="whole" allowBlank="1" showInputMessage="1" showErrorMessage="1" prompt="Bitte eine gültige Zahl zwischen 801000 und 804999 eingeben" sqref="B7">
      <formula1>801000</formula1>
      <formula2>804999</formula2>
    </dataValidation>
    <dataValidation type="whole" allowBlank="1" showInputMessage="1" showErrorMessage="1" sqref="D15:F15 C12:F12">
      <formula1>0</formula1>
      <formula2>333</formula2>
    </dataValidation>
    <dataValidation type="whole" allowBlank="1" showInputMessage="1" showErrorMessage="1" sqref="I12">
      <formula1>0</formula1>
      <formula2>11</formula2>
    </dataValidation>
    <dataValidation type="whole" allowBlank="1" showInputMessage="1" showErrorMessage="1" sqref="D21">
      <formula1>0</formula1>
      <formula2>33</formula2>
    </dataValidation>
    <dataValidation type="whole" allowBlank="1" showInputMessage="1" showErrorMessage="1" sqref="H45">
      <formula1>0</formula1>
      <formula2>555</formula2>
    </dataValidation>
    <dataValidation type="whole" allowBlank="1" showInputMessage="1" showErrorMessage="1" prompt="Hier eingetragene SuS dürfen oben NICHT zugezählt sein!" sqref="C15">
      <formula1>0</formula1>
      <formula2>33</formula2>
    </dataValidation>
    <dataValidation type="decimal" allowBlank="1" showInputMessage="1" showErrorMessage="1" error="soviel gibt es nicht !!" sqref="H55">
      <formula1>-5</formula1>
      <formula2>L54</formula2>
    </dataValidation>
    <dataValidation type="whole" allowBlank="1" showInputMessage="1" showErrorMessage="1" error="bitte Ganzzahl eingeben!" prompt="zu zählen sind PC u. Laptop im Unterricht, auch interaktive Tafeln;_x000a_Nicht aber Server, PC für Verwaltung und Lehrer(-Vorbereitung) .." sqref="E53">
      <formula1>1</formula1>
      <formula2>222</formula2>
    </dataValidation>
    <dataValidation type="list" allowBlank="1" showInputMessage="1" showErrorMessage="1" sqref="F65:J65">
      <formula1>$M$65:$M$67</formula1>
    </dataValidation>
    <dataValidation allowBlank="1" showInputMessage="1" showErrorMessage="1" prompt="Mit der Tabulator-Taste sind die zu bearbeitenden bzw änderbaren Zellen gut erreichbar.." sqref="B4"/>
    <dataValidation allowBlank="1" showInputMessage="1" showErrorMessage="1" prompt="Hier sind regionale/landesweite Tätigkeiten anzuführen (zB IT-Regionalbetreuung), _x000a_nicht jedoch, was durch eigene Lehrpersonen an einer anderen Schule (aus deren eigenen Einrechnungsstunden) übernommen wird. " sqref="D62"/>
  </dataValidations>
  <printOptions horizontalCentered="1"/>
  <pageMargins left="0.6692913385826772" right="0.51181102362204722" top="0.6692913385826772" bottom="0.43307086614173229" header="0.31496062992125984" footer="0.31496062992125984"/>
  <pageSetup paperSize="9" scale="109" orientation="portrait" horizontalDpi="4294967293" r:id="rId1"/>
  <headerFooter scaleWithDoc="0">
    <oddFooter>&amp;C&amp;5&amp;Z&amp;11&amp;F&amp;R&amp;D</oddFooter>
  </headerFooter>
  <rowBreaks count="1" manualBreakCount="1">
    <brk id="50" min="1" max="9" man="1"/>
  </rowBreaks>
  <drawing r:id="rId2"/>
  <extLst>
    <ext xmlns:x14="http://schemas.microsoft.com/office/spreadsheetml/2009/9/main" uri="{78C0D931-6437-407d-A8EE-F0AAD7539E65}">
      <x14:conditionalFormattings>
        <x14:conditionalFormatting xmlns:xm="http://schemas.microsoft.com/office/excel/2006/main">
          <x14:cfRule type="expression" priority="7" id="{1FC85BD6-A5B3-4204-A0D9-C765F02B0110}">
            <xm:f>Assistenz!$F$62&lt;&gt;""</xm:f>
            <x14:dxf>
              <border>
                <left style="hair">
                  <color auto="1"/>
                </left>
                <right style="hair">
                  <color auto="1"/>
                </right>
                <top style="hair">
                  <color auto="1"/>
                </top>
                <bottom style="hair">
                  <color auto="1"/>
                </bottom>
                <vertical/>
                <horizontal/>
              </border>
            </x14:dxf>
          </x14:cfRule>
          <xm:sqref>D85</xm:sqref>
        </x14:conditionalFormatting>
        <x14:conditionalFormatting xmlns:xm="http://schemas.microsoft.com/office/excel/2006/main">
          <x14:cfRule type="expression" priority="1" id="{24F6B9C1-B42C-4ECF-A002-033E3068FF4A}">
            <xm:f>Assistenz!$F$63&lt;&gt;""</xm:f>
            <x14:dxf>
              <border>
                <left style="hair">
                  <color auto="1"/>
                </left>
                <right style="hair">
                  <color auto="1"/>
                </right>
                <top style="hair">
                  <color auto="1"/>
                </top>
                <bottom style="hair">
                  <color auto="1"/>
                </bottom>
                <vertical/>
                <horizontal/>
              </border>
            </x14:dxf>
          </x14:cfRule>
          <xm:sqref>D86</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tabColor theme="8" tint="0.59999389629810485"/>
    <pageSetUpPr fitToPage="1"/>
  </sheetPr>
  <dimension ref="A1:BN46"/>
  <sheetViews>
    <sheetView showGridLines="0" showZeros="0" zoomScaleNormal="100" workbookViewId="0">
      <selection activeCell="J5" sqref="J5:K5"/>
    </sheetView>
  </sheetViews>
  <sheetFormatPr baseColWidth="10" defaultColWidth="0" defaultRowHeight="15" x14ac:dyDescent="0.25"/>
  <cols>
    <col min="1" max="2" width="7.5703125" style="88" customWidth="1"/>
    <col min="3" max="3" width="4.5703125" style="88" hidden="1" customWidth="1"/>
    <col min="4" max="4" width="7.140625" style="88" customWidth="1"/>
    <col min="5" max="6" width="6.5703125" style="88" customWidth="1"/>
    <col min="7" max="9" width="6" style="88" customWidth="1"/>
    <col min="10" max="10" width="1.85546875" style="88" customWidth="1"/>
    <col min="11" max="12" width="6.5703125" style="88" customWidth="1"/>
    <col min="13" max="15" width="6" style="88" customWidth="1"/>
    <col min="16" max="16" width="3" style="88" customWidth="1"/>
    <col min="17" max="18" width="6.5703125" style="88" customWidth="1"/>
    <col min="19" max="21" width="6" style="88" customWidth="1"/>
    <col min="22" max="22" width="1.85546875" style="88" customWidth="1"/>
    <col min="23" max="24" width="6.5703125" style="88" customWidth="1"/>
    <col min="25" max="27" width="6" style="88" customWidth="1"/>
    <col min="28" max="28" width="3" style="88" customWidth="1"/>
    <col min="29" max="30" width="6.5703125" style="88" customWidth="1"/>
    <col min="31" max="33" width="6" style="88" customWidth="1"/>
    <col min="34" max="34" width="3" style="88" customWidth="1"/>
    <col min="35" max="35" width="3" style="88" hidden="1" customWidth="1"/>
    <col min="36" max="45" width="5" style="88" hidden="1" customWidth="1"/>
    <col min="46" max="46" width="5.140625" style="720" hidden="1" customWidth="1"/>
    <col min="47" max="47" width="4.5703125" style="720" hidden="1" customWidth="1"/>
    <col min="48" max="48" width="4.28515625" style="720" hidden="1" customWidth="1"/>
    <col min="49" max="49" width="3.7109375" style="720" hidden="1" customWidth="1"/>
    <col min="50" max="50" width="4.5703125" style="720" hidden="1" customWidth="1"/>
    <col min="51" max="51" width="4" style="720" hidden="1" customWidth="1"/>
    <col min="52" max="52" width="4.85546875" style="720" hidden="1" customWidth="1"/>
    <col min="53" max="53" width="4.28515625" style="720" hidden="1" customWidth="1"/>
    <col min="54" max="54" width="4.7109375" style="720" hidden="1" customWidth="1"/>
    <col min="55" max="55" width="4.140625" style="720" hidden="1" customWidth="1"/>
    <col min="56" max="56" width="7.7109375" style="720" hidden="1" customWidth="1"/>
    <col min="57" max="57" width="4.5703125" style="720" hidden="1" customWidth="1"/>
    <col min="58" max="58" width="4.28515625" style="720" hidden="1" customWidth="1"/>
    <col min="59" max="59" width="3.7109375" style="720" hidden="1" customWidth="1"/>
    <col min="60" max="60" width="4.5703125" style="720" hidden="1" customWidth="1"/>
    <col min="61" max="61" width="4" style="720" hidden="1" customWidth="1"/>
    <col min="62" max="62" width="4.85546875" style="720" hidden="1" customWidth="1"/>
    <col min="63" max="63" width="4.28515625" style="720" hidden="1" customWidth="1"/>
    <col min="64" max="64" width="4.7109375" style="720" hidden="1" customWidth="1"/>
    <col min="65" max="65" width="4.140625" style="720" hidden="1" customWidth="1"/>
    <col min="66" max="66" width="11.42578125" style="720" hidden="1" customWidth="1"/>
    <col min="67" max="16384" width="0" style="720" hidden="1"/>
  </cols>
  <sheetData>
    <row r="1" spans="1:66" ht="31.5" x14ac:dyDescent="0.5">
      <c r="A1" s="87" t="s">
        <v>57</v>
      </c>
      <c r="Q1" s="89" t="s">
        <v>58</v>
      </c>
      <c r="R1" s="90" t="str">
        <f>Konti_ASO!C7</f>
        <v>ASO  . . .</v>
      </c>
      <c r="AF1" s="376" t="str">
        <f>"Bedarfsplanung für 20"&amp;RIGHT(Konti_ASO!H1,5)</f>
        <v>Bedarfsplanung für 2024/25</v>
      </c>
      <c r="AG1" s="376"/>
      <c r="AL1" s="718">
        <v>5</v>
      </c>
      <c r="AM1" s="719">
        <v>10</v>
      </c>
      <c r="AN1" s="92" t="s">
        <v>59</v>
      </c>
      <c r="AO1" s="93" t="s">
        <v>60</v>
      </c>
    </row>
    <row r="2" spans="1:66" ht="11.25" customHeight="1" x14ac:dyDescent="0.25">
      <c r="AL2" s="721">
        <v>2</v>
      </c>
      <c r="AM2" s="719">
        <v>3</v>
      </c>
      <c r="AN2" s="93">
        <v>3</v>
      </c>
      <c r="AO2" s="96">
        <v>2</v>
      </c>
    </row>
    <row r="3" spans="1:66" ht="13.5" customHeight="1" x14ac:dyDescent="0.25">
      <c r="A3" s="95"/>
      <c r="R3" s="720"/>
      <c r="V3" s="98" t="s">
        <v>61</v>
      </c>
      <c r="W3" s="99" t="s">
        <v>62</v>
      </c>
      <c r="AL3" s="93">
        <v>25</v>
      </c>
      <c r="AM3" s="96">
        <v>0</v>
      </c>
      <c r="AN3" s="100">
        <v>0.4</v>
      </c>
      <c r="AO3" s="92">
        <f>SUM(AN2:AO2)</f>
        <v>5</v>
      </c>
    </row>
    <row r="4" spans="1:66" ht="15.75" thickBot="1" x14ac:dyDescent="0.3">
      <c r="D4" s="101" t="s">
        <v>63</v>
      </c>
      <c r="Q4" s="720"/>
      <c r="R4" s="720"/>
      <c r="S4" s="102" t="s">
        <v>64</v>
      </c>
      <c r="T4" s="103"/>
      <c r="U4" s="103"/>
      <c r="V4" s="104" t="s">
        <v>65</v>
      </c>
      <c r="AL4" s="93"/>
      <c r="AM4" s="96">
        <v>2</v>
      </c>
      <c r="AN4" s="100">
        <v>0.62</v>
      </c>
      <c r="AO4" s="93"/>
    </row>
    <row r="5" spans="1:66" ht="20.25" thickTop="1" thickBot="1" x14ac:dyDescent="0.35">
      <c r="A5" s="105"/>
      <c r="H5" s="106" t="s">
        <v>87</v>
      </c>
      <c r="I5" s="106"/>
      <c r="J5" s="858"/>
      <c r="K5" s="859"/>
      <c r="L5" s="107" t="s">
        <v>66</v>
      </c>
      <c r="M5" s="108"/>
      <c r="N5" s="109" t="str">
        <f>IF(M5&lt;0," an anderer Schule", IF(M5&gt;0," von anderer Schule"," an/von anderer Schule"))</f>
        <v xml:space="preserve"> an/von anderer Schule</v>
      </c>
      <c r="O5" s="109"/>
      <c r="Q5" s="720"/>
      <c r="R5" s="720"/>
      <c r="S5" s="110">
        <f>IF(M5&lt;&gt;0,"= "&amp;C6,)</f>
        <v>0</v>
      </c>
      <c r="AL5" s="93"/>
      <c r="AM5" s="96">
        <v>3</v>
      </c>
      <c r="AN5" s="100">
        <v>0.84</v>
      </c>
      <c r="AO5" s="93"/>
    </row>
    <row r="6" spans="1:66" ht="19.5" thickTop="1" x14ac:dyDescent="0.3">
      <c r="A6" s="105"/>
      <c r="C6" s="722">
        <f>SUM(J5,M5)</f>
        <v>0</v>
      </c>
      <c r="P6" s="89">
        <f>IF(AO7&gt;0,"daher sind bei pr3 wöchentlich höchstens ",)</f>
        <v>0</v>
      </c>
      <c r="Q6" s="111">
        <f>IF(AO7&gt;0,AO7,)</f>
        <v>0</v>
      </c>
      <c r="R6" s="112">
        <f>ROUNDUP($AO7*0.84,1)</f>
        <v>0</v>
      </c>
      <c r="S6" s="112">
        <f>ROUNDUP($AO7*0.62,1)</f>
        <v>0</v>
      </c>
      <c r="T6" s="113">
        <f>ROUNDUP($AO7*0.4,1)</f>
        <v>0</v>
      </c>
      <c r="U6" s="448"/>
      <c r="V6" s="88">
        <f>IF(AO7&gt;0," Wochenstunden über die Lehrerbesoldung abrechenbar,",)</f>
        <v>0</v>
      </c>
      <c r="AL6" s="93"/>
      <c r="AM6" s="114">
        <v>4</v>
      </c>
      <c r="AN6" s="115">
        <v>1</v>
      </c>
    </row>
    <row r="7" spans="1:66" x14ac:dyDescent="0.25">
      <c r="A7" s="95"/>
      <c r="Q7" s="116">
        <f>IF(AO7&gt;0,"bei Lernzeiten an ..  4 od. 5, ",)</f>
        <v>0</v>
      </c>
      <c r="R7" s="117">
        <f>IF(AO7&gt;0,"an 3,",)</f>
        <v>0</v>
      </c>
      <c r="S7" s="117">
        <f>IF(AO7&gt;0,"an 2,",)</f>
        <v>0</v>
      </c>
      <c r="T7" s="118">
        <f>IF(AO7&gt;0," oder lediglich an 1 Tag(en) pro Woche.",)</f>
        <v>0</v>
      </c>
      <c r="U7" s="449"/>
      <c r="AL7" s="91">
        <v>20</v>
      </c>
      <c r="AN7" s="119">
        <f>ROUNDUP(LOOKUP(AL27,AM3:AM6,AN3:AN6)*AO7,1)</f>
        <v>0</v>
      </c>
      <c r="AO7" s="120">
        <f>IF(C6&lt;AM2,,IF(C6&lt;AL7,LOOKUP(C6,AN8:AN11,AO8:AO11),ROUNDDOWN(C6/AL$1,0)*AN$2+ROUNDDOWN(C6/AM$1,0)*AO$2))</f>
        <v>0</v>
      </c>
      <c r="AP7" s="121">
        <f>IF(C6&gt;=AM1,MAX(ROUNDDOWN(C6/AM1,0),ROUNDUP(C6/AL3,0)),IF(C6&gt;=AM2,1,))</f>
        <v>0</v>
      </c>
    </row>
    <row r="8" spans="1:66" ht="15.75" x14ac:dyDescent="0.25">
      <c r="A8" s="97" t="s">
        <v>88</v>
      </c>
      <c r="AN8" s="122">
        <v>0</v>
      </c>
      <c r="AO8" s="123">
        <f>AO3</f>
        <v>5</v>
      </c>
    </row>
    <row r="9" spans="1:66" ht="6.75" customHeight="1" x14ac:dyDescent="0.25">
      <c r="A9" s="95"/>
      <c r="AN9" s="124">
        <v>7</v>
      </c>
      <c r="AO9" s="123">
        <f>AO8*1.6</f>
        <v>8</v>
      </c>
    </row>
    <row r="10" spans="1:66" ht="21" customHeight="1" x14ac:dyDescent="0.35">
      <c r="A10" s="125"/>
      <c r="D10" s="126" t="s">
        <v>67</v>
      </c>
      <c r="E10" s="723"/>
      <c r="F10" s="853" t="s">
        <v>68</v>
      </c>
      <c r="G10" s="853"/>
      <c r="H10" s="450"/>
      <c r="I10" s="850" t="s">
        <v>301</v>
      </c>
      <c r="J10" s="724"/>
      <c r="K10" s="723"/>
      <c r="L10" s="853" t="s">
        <v>69</v>
      </c>
      <c r="M10" s="853"/>
      <c r="N10" s="450"/>
      <c r="O10" s="850" t="s">
        <v>301</v>
      </c>
      <c r="P10" s="724"/>
      <c r="Q10" s="723"/>
      <c r="R10" s="853" t="s">
        <v>70</v>
      </c>
      <c r="S10" s="853"/>
      <c r="T10" s="450"/>
      <c r="U10" s="850" t="s">
        <v>301</v>
      </c>
      <c r="V10" s="724"/>
      <c r="W10" s="723"/>
      <c r="X10" s="853" t="s">
        <v>71</v>
      </c>
      <c r="Y10" s="853"/>
      <c r="Z10" s="450"/>
      <c r="AA10" s="850" t="s">
        <v>301</v>
      </c>
      <c r="AB10" s="724"/>
      <c r="AC10" s="723"/>
      <c r="AD10" s="853" t="s">
        <v>72</v>
      </c>
      <c r="AE10" s="853"/>
      <c r="AF10" s="450"/>
      <c r="AG10" s="850" t="s">
        <v>301</v>
      </c>
      <c r="AH10" s="724"/>
      <c r="AN10" s="124">
        <v>11</v>
      </c>
      <c r="AO10" s="123">
        <f>AO8*2</f>
        <v>10</v>
      </c>
    </row>
    <row r="11" spans="1:66" ht="15" customHeight="1" x14ac:dyDescent="0.25">
      <c r="A11" s="854" t="s">
        <v>73</v>
      </c>
      <c r="B11" s="855"/>
      <c r="C11" s="127"/>
      <c r="D11" s="127"/>
      <c r="E11" s="725" t="s">
        <v>74</v>
      </c>
      <c r="F11" s="726"/>
      <c r="G11" s="844" t="s">
        <v>277</v>
      </c>
      <c r="H11" s="845"/>
      <c r="I11" s="851"/>
      <c r="J11" s="720"/>
      <c r="K11" s="725" t="s">
        <v>74</v>
      </c>
      <c r="L11" s="727"/>
      <c r="M11" s="844" t="s">
        <v>277</v>
      </c>
      <c r="N11" s="845"/>
      <c r="O11" s="851"/>
      <c r="P11" s="720"/>
      <c r="Q11" s="725" t="s">
        <v>74</v>
      </c>
      <c r="R11" s="727"/>
      <c r="S11" s="844" t="s">
        <v>277</v>
      </c>
      <c r="T11" s="845"/>
      <c r="U11" s="851"/>
      <c r="V11" s="720"/>
      <c r="W11" s="725" t="s">
        <v>74</v>
      </c>
      <c r="X11" s="727"/>
      <c r="Y11" s="844" t="s">
        <v>277</v>
      </c>
      <c r="Z11" s="845"/>
      <c r="AA11" s="851"/>
      <c r="AB11" s="720"/>
      <c r="AC11" s="725" t="s">
        <v>74</v>
      </c>
      <c r="AD11" s="727"/>
      <c r="AE11" s="844" t="s">
        <v>277</v>
      </c>
      <c r="AF11" s="845"/>
      <c r="AG11" s="851"/>
      <c r="AH11" s="720"/>
      <c r="AN11" s="124">
        <v>15</v>
      </c>
      <c r="AO11" s="123">
        <f>AO8*2.6</f>
        <v>13</v>
      </c>
    </row>
    <row r="12" spans="1:66" ht="15" customHeight="1" x14ac:dyDescent="0.25">
      <c r="A12" s="856"/>
      <c r="B12" s="857"/>
      <c r="C12" s="127"/>
      <c r="D12" s="127"/>
      <c r="E12" s="451" t="s">
        <v>75</v>
      </c>
      <c r="F12" s="452" t="s">
        <v>75</v>
      </c>
      <c r="G12" s="846"/>
      <c r="H12" s="847"/>
      <c r="I12" s="851"/>
      <c r="J12" s="720"/>
      <c r="K12" s="451" t="s">
        <v>75</v>
      </c>
      <c r="L12" s="453" t="s">
        <v>75</v>
      </c>
      <c r="M12" s="846"/>
      <c r="N12" s="847"/>
      <c r="O12" s="851"/>
      <c r="P12" s="720"/>
      <c r="Q12" s="451" t="s">
        <v>75</v>
      </c>
      <c r="R12" s="453" t="s">
        <v>75</v>
      </c>
      <c r="S12" s="846"/>
      <c r="T12" s="847"/>
      <c r="U12" s="851"/>
      <c r="V12" s="720"/>
      <c r="W12" s="451" t="s">
        <v>75</v>
      </c>
      <c r="X12" s="453" t="s">
        <v>75</v>
      </c>
      <c r="Y12" s="846"/>
      <c r="Z12" s="847"/>
      <c r="AA12" s="851"/>
      <c r="AB12" s="720"/>
      <c r="AC12" s="451" t="s">
        <v>75</v>
      </c>
      <c r="AD12" s="453" t="s">
        <v>75</v>
      </c>
      <c r="AE12" s="846"/>
      <c r="AF12" s="847"/>
      <c r="AG12" s="851"/>
      <c r="AH12" s="720"/>
      <c r="AJ12" s="128">
        <v>3.4722222222222224E-2</v>
      </c>
      <c r="AK12" s="128">
        <v>0.66666666666666663</v>
      </c>
      <c r="AL12" s="129">
        <v>0.625</v>
      </c>
      <c r="AT12" s="848" t="s">
        <v>278</v>
      </c>
      <c r="AU12" s="848"/>
      <c r="AV12" s="848"/>
      <c r="AW12" s="848"/>
      <c r="AX12" s="848"/>
      <c r="AY12" s="848"/>
      <c r="AZ12" s="848"/>
      <c r="BA12" s="848"/>
      <c r="BB12" s="848"/>
      <c r="BC12" s="848"/>
      <c r="BD12" s="849" t="s">
        <v>279</v>
      </c>
      <c r="BE12" s="849"/>
      <c r="BF12" s="849"/>
      <c r="BG12" s="849"/>
      <c r="BH12" s="849"/>
      <c r="BI12" s="849"/>
      <c r="BJ12" s="849"/>
      <c r="BK12" s="849"/>
      <c r="BL12" s="849"/>
      <c r="BM12" s="849"/>
      <c r="BN12" s="488">
        <v>25</v>
      </c>
    </row>
    <row r="13" spans="1:66" x14ac:dyDescent="0.25">
      <c r="A13" s="130" t="s">
        <v>76</v>
      </c>
      <c r="B13" s="131" t="s">
        <v>77</v>
      </c>
      <c r="C13" s="132"/>
      <c r="D13" s="132"/>
      <c r="E13" s="454" t="s">
        <v>78</v>
      </c>
      <c r="F13" s="455" t="s">
        <v>79</v>
      </c>
      <c r="G13" s="456" t="s">
        <v>78</v>
      </c>
      <c r="H13" s="457" t="s">
        <v>79</v>
      </c>
      <c r="I13" s="852"/>
      <c r="J13" s="720"/>
      <c r="K13" s="454" t="s">
        <v>78</v>
      </c>
      <c r="L13" s="455" t="s">
        <v>79</v>
      </c>
      <c r="M13" s="456" t="s">
        <v>78</v>
      </c>
      <c r="N13" s="457" t="s">
        <v>79</v>
      </c>
      <c r="O13" s="852"/>
      <c r="P13" s="720"/>
      <c r="Q13" s="454" t="s">
        <v>78</v>
      </c>
      <c r="R13" s="455" t="s">
        <v>79</v>
      </c>
      <c r="S13" s="456" t="s">
        <v>78</v>
      </c>
      <c r="T13" s="457" t="s">
        <v>79</v>
      </c>
      <c r="U13" s="852"/>
      <c r="V13" s="720"/>
      <c r="W13" s="454" t="s">
        <v>78</v>
      </c>
      <c r="X13" s="455" t="s">
        <v>79</v>
      </c>
      <c r="Y13" s="456" t="s">
        <v>78</v>
      </c>
      <c r="Z13" s="457" t="s">
        <v>79</v>
      </c>
      <c r="AA13" s="852"/>
      <c r="AB13" s="720"/>
      <c r="AC13" s="454" t="s">
        <v>78</v>
      </c>
      <c r="AD13" s="455" t="s">
        <v>79</v>
      </c>
      <c r="AE13" s="456" t="s">
        <v>78</v>
      </c>
      <c r="AF13" s="457" t="s">
        <v>79</v>
      </c>
      <c r="AG13" s="852"/>
      <c r="AH13" s="720"/>
      <c r="AT13" s="458" t="s">
        <v>280</v>
      </c>
      <c r="AU13" s="458" t="s">
        <v>281</v>
      </c>
      <c r="AV13" s="459" t="s">
        <v>282</v>
      </c>
      <c r="AW13" s="459" t="s">
        <v>283</v>
      </c>
      <c r="AX13" s="459" t="s">
        <v>284</v>
      </c>
      <c r="AY13" s="459" t="s">
        <v>285</v>
      </c>
      <c r="AZ13" s="459" t="s">
        <v>286</v>
      </c>
      <c r="BA13" s="459" t="s">
        <v>287</v>
      </c>
      <c r="BB13" s="459" t="s">
        <v>288</v>
      </c>
      <c r="BC13" s="459" t="s">
        <v>289</v>
      </c>
      <c r="BD13" s="460" t="s">
        <v>280</v>
      </c>
      <c r="BE13" s="460" t="s">
        <v>281</v>
      </c>
      <c r="BF13" s="461" t="s">
        <v>282</v>
      </c>
      <c r="BG13" s="461" t="s">
        <v>283</v>
      </c>
      <c r="BH13" s="461" t="s">
        <v>284</v>
      </c>
      <c r="BI13" s="461" t="s">
        <v>285</v>
      </c>
      <c r="BJ13" s="461" t="s">
        <v>286</v>
      </c>
      <c r="BK13" s="461" t="s">
        <v>287</v>
      </c>
      <c r="BL13" s="461" t="s">
        <v>288</v>
      </c>
      <c r="BM13" s="461" t="s">
        <v>289</v>
      </c>
      <c r="BN13" s="488" t="s">
        <v>305</v>
      </c>
    </row>
    <row r="14" spans="1:66" ht="18" x14ac:dyDescent="0.25">
      <c r="A14" s="277"/>
      <c r="B14" s="179">
        <f t="shared" ref="B14:B23" si="0">IF(A14&gt;0,A14+AJ$12,)</f>
        <v>0</v>
      </c>
      <c r="C14" s="173">
        <f>ROUND((B14-A14)*24*60,1)</f>
        <v>0</v>
      </c>
      <c r="D14" s="173">
        <f t="shared" ref="D14:D23" si="1">IF(A14&gt;0,"= "&amp;C14&amp;" min",)</f>
        <v>0</v>
      </c>
      <c r="E14" s="174"/>
      <c r="F14" s="175"/>
      <c r="G14" s="462">
        <f>AT14</f>
        <v>0</v>
      </c>
      <c r="H14" s="463">
        <f>AU14</f>
        <v>0</v>
      </c>
      <c r="I14" s="464">
        <f>G14*$C14/50+H14*$C14/50*0.5</f>
        <v>0</v>
      </c>
      <c r="J14" s="176"/>
      <c r="K14" s="174"/>
      <c r="L14" s="175"/>
      <c r="M14" s="462">
        <f t="shared" ref="M14:N23" si="2">AV14</f>
        <v>0</v>
      </c>
      <c r="N14" s="463">
        <f>AW14</f>
        <v>0</v>
      </c>
      <c r="O14" s="464">
        <f>M14*$C14/50+N14*$C14/50*0.5</f>
        <v>0</v>
      </c>
      <c r="P14" s="177"/>
      <c r="Q14" s="174"/>
      <c r="R14" s="175"/>
      <c r="S14" s="462">
        <f t="shared" ref="S14:T23" si="3">AX14</f>
        <v>0</v>
      </c>
      <c r="T14" s="463">
        <f>AY14</f>
        <v>0</v>
      </c>
      <c r="U14" s="464">
        <f>S14*$C14/50+T14*$C14/50*0.5</f>
        <v>0</v>
      </c>
      <c r="V14" s="177"/>
      <c r="W14" s="174"/>
      <c r="X14" s="175"/>
      <c r="Y14" s="462">
        <f t="shared" ref="Y14:Z23" si="4">AZ14</f>
        <v>0</v>
      </c>
      <c r="Z14" s="463">
        <f>BA14</f>
        <v>0</v>
      </c>
      <c r="AA14" s="464">
        <f>Y14*$C14/50+Z14*$C14/50*0.5</f>
        <v>0</v>
      </c>
      <c r="AB14" s="177"/>
      <c r="AC14" s="174"/>
      <c r="AD14" s="175"/>
      <c r="AE14" s="462">
        <f>BB14</f>
        <v>0</v>
      </c>
      <c r="AF14" s="463">
        <f>BC14</f>
        <v>0</v>
      </c>
      <c r="AG14" s="464">
        <f>AE14*$C14/50+AF14*$C14/50*0.5</f>
        <v>0</v>
      </c>
      <c r="AH14" s="177"/>
      <c r="AJ14" s="133">
        <f>IF(E14&gt;=AL1,ROUNDDOWN(E14/AL1,0),IF(E14&gt;0,1,))*C14/50</f>
        <v>0</v>
      </c>
      <c r="AK14" s="133">
        <f>IF(F14&gt;=AM1,MAX(ROUNDDOWN(F14/AM1,0),ROUNDUP(F14/AL3,0)),IF(F14&gt;0,1,))*C14/50*0.5</f>
        <v>0</v>
      </c>
      <c r="AL14" s="133">
        <f>IF(K14&gt;=AL1,ROUNDDOWN(K14/AL1,0),IF(K14&gt;0,1,))*C14/50</f>
        <v>0</v>
      </c>
      <c r="AM14" s="133">
        <f>IF(L14&gt;=AM1,MAX(ROUNDDOWN(L14/AM1,0),ROUNDUP(L14/AL3,0)),IF(L14&gt;0,1,))*C14/50*0.5</f>
        <v>0</v>
      </c>
      <c r="AN14" s="133">
        <f>IF(Q14&gt;=AL1,ROUNDDOWN(Q14/AL1,0),IF(Q14&gt;0,1,))*C14/50</f>
        <v>0</v>
      </c>
      <c r="AO14" s="133">
        <f>IF(R14&gt;=AM1,MAX(ROUNDDOWN(R14/AM1,0),ROUNDUP(R14/AL3,0)),IF(R14&gt;0,1,))*C14/50*0.5</f>
        <v>0</v>
      </c>
      <c r="AP14" s="133">
        <f>IF(W14&gt;=AL1,ROUNDDOWN(W14/AL1,0),IF(W14&gt;0,1,))*C14/50</f>
        <v>0</v>
      </c>
      <c r="AQ14" s="133">
        <f>IF(X14&gt;=AM1,MAX(ROUNDDOWN(X14/AM1,0),ROUNDUP(X14/AL3,0)),IF(X14&gt;0,1,))*C14/50*0.5</f>
        <v>0</v>
      </c>
      <c r="AR14" s="133">
        <f>IF(AC14&gt;=AL1,ROUNDDOWN(AC14/AL1,0),IF(AC14&gt;0,1,))*C14/50</f>
        <v>0</v>
      </c>
      <c r="AS14" s="133">
        <f>IF(AD14&gt;=AM1,MAX(ROUNDDOWN(AD14/AM1,0),ROUNDUP(AD14/AL3,0)),IF(AD14&gt;0,1,))*C14/50*0.5</f>
        <v>0</v>
      </c>
      <c r="AT14" s="728">
        <f>IF(E14&gt;=$AL$1,ROUNDDOWN(E14/$AL$1,0),IF(E14&gt;0,1,))</f>
        <v>0</v>
      </c>
      <c r="AU14" s="728">
        <f t="shared" ref="AU14:AU23" si="5">IF(F14&gt;=$AM$1,ROUNDDOWN(F14/$AM$1,0),IF(F14&gt;0,1,))</f>
        <v>0</v>
      </c>
      <c r="AV14" s="728">
        <f t="shared" ref="AV14:AV23" si="6">IF(K14&gt;=AL$1,ROUNDDOWN(K14/$AL$1,0),IF(K14&gt;0,1,))</f>
        <v>0</v>
      </c>
      <c r="AW14" s="728">
        <f t="shared" ref="AW14:AW23" si="7">IF(L14&gt;=$AM$1,ROUNDDOWN(L14/$AM$1,0),IF(L14&gt;0,1,))</f>
        <v>0</v>
      </c>
      <c r="AX14" s="728">
        <f t="shared" ref="AX14:AX23" si="8">IF(Q14&gt;=$AL$1,ROUNDDOWN(Q14/$AL$1,0),IF(Q14&gt;0,1,))</f>
        <v>0</v>
      </c>
      <c r="AY14" s="728">
        <f>IF(R14&gt;=$AM$1,ROUNDDOWN(R14/$AM$1,0),IF(R14&gt;0,1,))</f>
        <v>0</v>
      </c>
      <c r="AZ14" s="728">
        <f t="shared" ref="AZ14:AZ23" si="9">IF(W14&gt;=$AL$1,ROUNDDOWN(W14/$AL$1,0),IF(W14&gt;0,1,))</f>
        <v>0</v>
      </c>
      <c r="BA14" s="728">
        <f t="shared" ref="BA14:BA23" si="10">IF(X14&gt;=$AM$1,ROUNDDOWN(X14/$AM$1,0),IF(X14&gt;0,1,))</f>
        <v>0</v>
      </c>
      <c r="BB14" s="728">
        <f t="shared" ref="BB14:BB23" si="11">IF(AC14&gt;=$AL$1,ROUNDDOWN(AC14/$AL$1,0),IF(AC14&gt;0,1,))</f>
        <v>0</v>
      </c>
      <c r="BC14" s="728">
        <f t="shared" ref="BC14:BC23" si="12">IF(AD14&gt;=$AM$1,ROUNDDOWN(AD14/$AM$1,0),IF(AD14&gt;0,1,))</f>
        <v>0</v>
      </c>
      <c r="BD14" s="729">
        <f>G14</f>
        <v>0</v>
      </c>
      <c r="BE14" s="729">
        <f t="shared" ref="BD14:BE23" si="13">H14</f>
        <v>0</v>
      </c>
      <c r="BF14" s="729">
        <f t="shared" ref="BF14:BG23" si="14">M14</f>
        <v>0</v>
      </c>
      <c r="BG14" s="729">
        <f t="shared" si="14"/>
        <v>0</v>
      </c>
      <c r="BH14" s="729">
        <f t="shared" ref="BH14:BI23" si="15">S14</f>
        <v>0</v>
      </c>
      <c r="BI14" s="729">
        <f t="shared" si="15"/>
        <v>0</v>
      </c>
      <c r="BJ14" s="729">
        <f t="shared" ref="BJ14:BK23" si="16">Y14</f>
        <v>0</v>
      </c>
      <c r="BK14" s="729">
        <f t="shared" si="16"/>
        <v>0</v>
      </c>
      <c r="BL14" s="729">
        <f t="shared" ref="BL14:BM23" si="17">AE14</f>
        <v>0</v>
      </c>
      <c r="BM14" s="729">
        <f t="shared" si="17"/>
        <v>0</v>
      </c>
      <c r="BN14" s="488">
        <f>IF(AND($C14&gt;0,$C14&lt;$BN$12),1,)</f>
        <v>0</v>
      </c>
    </row>
    <row r="15" spans="1:66" ht="18" x14ac:dyDescent="0.25">
      <c r="A15" s="178">
        <f t="shared" ref="A15:A23" si="18">IF(OR(B14&gt;=AK$12,B14=0),,B14+IF(B14&gt;=AL$12,TIME(0,5,0),))</f>
        <v>0</v>
      </c>
      <c r="B15" s="179">
        <f t="shared" si="0"/>
        <v>0</v>
      </c>
      <c r="C15" s="173">
        <f t="shared" ref="C15:C23" si="19">ROUND((B15-A15)*24*60,1)</f>
        <v>0</v>
      </c>
      <c r="D15" s="173">
        <f t="shared" si="1"/>
        <v>0</v>
      </c>
      <c r="E15" s="174"/>
      <c r="F15" s="175"/>
      <c r="G15" s="462">
        <f t="shared" ref="G15:H23" si="20">AT15</f>
        <v>0</v>
      </c>
      <c r="H15" s="463">
        <f t="shared" si="20"/>
        <v>0</v>
      </c>
      <c r="I15" s="464">
        <f t="shared" ref="I15:I23" si="21">G15*$C15/50+H15*$C15/50*0.5</f>
        <v>0</v>
      </c>
      <c r="J15" s="176"/>
      <c r="K15" s="174"/>
      <c r="L15" s="175"/>
      <c r="M15" s="462">
        <f t="shared" si="2"/>
        <v>0</v>
      </c>
      <c r="N15" s="463">
        <f t="shared" si="2"/>
        <v>0</v>
      </c>
      <c r="O15" s="464">
        <f t="shared" ref="O15:O23" si="22">M15*$C15/50+N15*$C15/50*0.5</f>
        <v>0</v>
      </c>
      <c r="P15" s="177"/>
      <c r="Q15" s="174"/>
      <c r="R15" s="175"/>
      <c r="S15" s="462">
        <f t="shared" si="3"/>
        <v>0</v>
      </c>
      <c r="T15" s="463">
        <f t="shared" si="3"/>
        <v>0</v>
      </c>
      <c r="U15" s="464">
        <f t="shared" ref="U15:U23" si="23">S15*$C15/50+T15*$C15/50*0.5</f>
        <v>0</v>
      </c>
      <c r="V15" s="177"/>
      <c r="W15" s="174"/>
      <c r="X15" s="175"/>
      <c r="Y15" s="462">
        <f t="shared" si="4"/>
        <v>0</v>
      </c>
      <c r="Z15" s="463">
        <f t="shared" si="4"/>
        <v>0</v>
      </c>
      <c r="AA15" s="464">
        <f t="shared" ref="AA15:AA23" si="24">Y15*$C15/50+Z15*$C15/50*0.5</f>
        <v>0</v>
      </c>
      <c r="AB15" s="177"/>
      <c r="AC15" s="174"/>
      <c r="AD15" s="175"/>
      <c r="AE15" s="462">
        <f t="shared" ref="AE15:AF23" si="25">BB15</f>
        <v>0</v>
      </c>
      <c r="AF15" s="463">
        <f t="shared" si="25"/>
        <v>0</v>
      </c>
      <c r="AG15" s="464">
        <f t="shared" ref="AG15:AG23" si="26">AE15*$C15/50+AF15*$C15/50*0.5</f>
        <v>0</v>
      </c>
      <c r="AH15" s="177"/>
      <c r="AJ15" s="133">
        <f>IF(E15&gt;=AL1,ROUNDDOWN(E15/AL1,0),IF(E15&gt;0,1,))*C15/50</f>
        <v>0</v>
      </c>
      <c r="AK15" s="133">
        <f>IF(F15&gt;=AM1,MAX(ROUNDDOWN(F15/AM1,0),ROUNDUP(F15/AL3,0)),IF(F15&gt;0,1,))*C15/50*0.5</f>
        <v>0</v>
      </c>
      <c r="AL15" s="133">
        <f>IF(K15&gt;=AL1,ROUNDDOWN(K15/AL1,0),IF(K15&gt;0,1,))*C15/50</f>
        <v>0</v>
      </c>
      <c r="AM15" s="133">
        <f>IF(L15&gt;=AM1,MAX(ROUNDDOWN(L15/AM1,0),ROUNDUP(L15/AL3,0)),IF(L15&gt;0,1,))*C15/50*0.5</f>
        <v>0</v>
      </c>
      <c r="AN15" s="133">
        <f>IF(Q15&gt;=AL1,ROUNDDOWN(Q15/AL1,0),IF(Q15&gt;0,1,))*C15/50</f>
        <v>0</v>
      </c>
      <c r="AO15" s="133">
        <f>IF(R15&gt;=AM1,MAX(ROUNDDOWN(R15/AM1,0),ROUNDUP(R15/AL3,0)),IF(R15&gt;0,1,))*C15/50*0.5</f>
        <v>0</v>
      </c>
      <c r="AP15" s="133">
        <f>IF(W15&gt;=AL1,ROUNDDOWN(W15/AL1,0),IF(W15&gt;0,1,))*C15/50</f>
        <v>0</v>
      </c>
      <c r="AQ15" s="133">
        <f>IF(X15&gt;=AM1,MAX(ROUNDDOWN(X15/AM1,0),ROUNDUP(X15/AL3,0)),IF(X15&gt;0,1,))*C15/50*0.5</f>
        <v>0</v>
      </c>
      <c r="AR15" s="133">
        <f>IF(AC15&gt;=AL1,ROUNDDOWN(AC15/AL1,0),IF(AC15&gt;0,1,))*C15/50</f>
        <v>0</v>
      </c>
      <c r="AS15" s="133">
        <f>IF(AD15&gt;=AM1,MAX(ROUNDDOWN(AD15/AM1,0),ROUNDUP(AD15/AL3,0)),IF(AD15&gt;0,1,))*C15/50*0.5</f>
        <v>0</v>
      </c>
      <c r="AT15" s="728">
        <f t="shared" ref="AT15:AT23" si="27">IF(E15&gt;=$AL$1,ROUNDDOWN(E15/$AL$1,0),IF(E15&gt;0,1,))</f>
        <v>0</v>
      </c>
      <c r="AU15" s="728">
        <f t="shared" si="5"/>
        <v>0</v>
      </c>
      <c r="AV15" s="728">
        <f t="shared" si="6"/>
        <v>0</v>
      </c>
      <c r="AW15" s="728">
        <f t="shared" si="7"/>
        <v>0</v>
      </c>
      <c r="AX15" s="728">
        <f t="shared" si="8"/>
        <v>0</v>
      </c>
      <c r="AY15" s="728">
        <f t="shared" ref="AY15:AY21" si="28">IF(R15&gt;=$AM$1,ROUNDDOWN(R15/$AM$1,0),IF(R15&gt;0,1,))</f>
        <v>0</v>
      </c>
      <c r="AZ15" s="728">
        <f t="shared" si="9"/>
        <v>0</v>
      </c>
      <c r="BA15" s="728">
        <f t="shared" si="10"/>
        <v>0</v>
      </c>
      <c r="BB15" s="728">
        <f t="shared" si="11"/>
        <v>0</v>
      </c>
      <c r="BC15" s="728">
        <f t="shared" si="12"/>
        <v>0</v>
      </c>
      <c r="BD15" s="729">
        <f t="shared" si="13"/>
        <v>0</v>
      </c>
      <c r="BE15" s="729">
        <f t="shared" si="13"/>
        <v>0</v>
      </c>
      <c r="BF15" s="729">
        <f t="shared" si="14"/>
        <v>0</v>
      </c>
      <c r="BG15" s="729">
        <f t="shared" si="14"/>
        <v>0</v>
      </c>
      <c r="BH15" s="729">
        <f t="shared" si="15"/>
        <v>0</v>
      </c>
      <c r="BI15" s="729">
        <f t="shared" si="15"/>
        <v>0</v>
      </c>
      <c r="BJ15" s="729">
        <f t="shared" si="16"/>
        <v>0</v>
      </c>
      <c r="BK15" s="729">
        <f t="shared" si="16"/>
        <v>0</v>
      </c>
      <c r="BL15" s="729">
        <f t="shared" si="17"/>
        <v>0</v>
      </c>
      <c r="BM15" s="729">
        <f t="shared" si="17"/>
        <v>0</v>
      </c>
      <c r="BN15" s="488">
        <f t="shared" ref="BN15:BN23" si="29">IF(AND($C15&gt;0,$C15&lt;$BN$12),1,)</f>
        <v>0</v>
      </c>
    </row>
    <row r="16" spans="1:66" ht="18" x14ac:dyDescent="0.25">
      <c r="A16" s="178">
        <f t="shared" si="18"/>
        <v>0</v>
      </c>
      <c r="B16" s="179">
        <f t="shared" si="0"/>
        <v>0</v>
      </c>
      <c r="C16" s="173">
        <f>ROUND((B16-A16)*24*60,1)</f>
        <v>0</v>
      </c>
      <c r="D16" s="173">
        <f>IF(A16&gt;0,"= "&amp;C16&amp;" min",)</f>
        <v>0</v>
      </c>
      <c r="E16" s="174"/>
      <c r="F16" s="175"/>
      <c r="G16" s="462">
        <f t="shared" si="20"/>
        <v>0</v>
      </c>
      <c r="H16" s="463">
        <f t="shared" si="20"/>
        <v>0</v>
      </c>
      <c r="I16" s="464">
        <f>G16*$C16/50+H16*$C16/50*0.5</f>
        <v>0</v>
      </c>
      <c r="J16" s="176"/>
      <c r="K16" s="174"/>
      <c r="L16" s="175"/>
      <c r="M16" s="462">
        <f t="shared" si="2"/>
        <v>0</v>
      </c>
      <c r="N16" s="463">
        <f t="shared" si="2"/>
        <v>0</v>
      </c>
      <c r="O16" s="464">
        <f t="shared" si="22"/>
        <v>0</v>
      </c>
      <c r="P16" s="177"/>
      <c r="Q16" s="174"/>
      <c r="R16" s="175"/>
      <c r="S16" s="462">
        <f t="shared" si="3"/>
        <v>0</v>
      </c>
      <c r="T16" s="463">
        <f t="shared" si="3"/>
        <v>0</v>
      </c>
      <c r="U16" s="464">
        <f t="shared" si="23"/>
        <v>0</v>
      </c>
      <c r="V16" s="177"/>
      <c r="W16" s="174"/>
      <c r="X16" s="175"/>
      <c r="Y16" s="462">
        <f t="shared" si="4"/>
        <v>0</v>
      </c>
      <c r="Z16" s="463">
        <f t="shared" si="4"/>
        <v>0</v>
      </c>
      <c r="AA16" s="464">
        <f t="shared" si="24"/>
        <v>0</v>
      </c>
      <c r="AB16" s="177"/>
      <c r="AC16" s="174"/>
      <c r="AD16" s="175"/>
      <c r="AE16" s="462">
        <f t="shared" si="25"/>
        <v>0</v>
      </c>
      <c r="AF16" s="463">
        <f t="shared" si="25"/>
        <v>0</v>
      </c>
      <c r="AG16" s="464">
        <f t="shared" si="26"/>
        <v>0</v>
      </c>
      <c r="AH16" s="177"/>
      <c r="AJ16" s="133">
        <f>IF(E16&gt;=AL1,ROUNDDOWN(E16/AL1,0),IF(E16&gt;0,1,))*C16/50</f>
        <v>0</v>
      </c>
      <c r="AK16" s="133">
        <f>IF(F16&gt;=AM1,MAX(ROUNDDOWN(F16/AM1,0),ROUNDUP(F16/AL3,0)),IF(F16&gt;0,1,))*C16/50*0.5</f>
        <v>0</v>
      </c>
      <c r="AL16" s="133">
        <f>IF(K16&gt;=AL1,ROUNDDOWN(K16/AL1,0),IF(K16&gt;0,1,))*C16/50</f>
        <v>0</v>
      </c>
      <c r="AM16" s="133">
        <f>IF(L16&gt;=AM1,MAX(ROUNDDOWN(L16/AM1,0),ROUNDUP(L16/AL3,0)),IF(L16&gt;0,1,))*C16/50*0.5</f>
        <v>0</v>
      </c>
      <c r="AN16" s="133">
        <f>IF(Q16&gt;=AL1,ROUNDDOWN(Q16/AL1,0),IF(Q16&gt;0,1,))*C16/50</f>
        <v>0</v>
      </c>
      <c r="AO16" s="133">
        <f>IF(R16&gt;=AM1,MAX(ROUNDDOWN(R16/AM1,0),ROUNDUP(R16/AL3,0)),IF(R16&gt;0,1,))*C16/50*0.5</f>
        <v>0</v>
      </c>
      <c r="AP16" s="133">
        <f>IF(W16&gt;=AL1,ROUNDDOWN(W16/AL1,0),IF(W16&gt;0,1,))*C16/50</f>
        <v>0</v>
      </c>
      <c r="AQ16" s="133">
        <f>IF(X16&gt;=AM1,MAX(ROUNDDOWN(X16/AM1,0),ROUNDUP(X16/AL3,0)),IF(X16&gt;0,1,))*C16/50*0.5</f>
        <v>0</v>
      </c>
      <c r="AR16" s="133">
        <f>IF(AC16&gt;=AL1,ROUNDDOWN(AC16/AL1,0),IF(AC16&gt;0,1,))*C16/50</f>
        <v>0</v>
      </c>
      <c r="AS16" s="133">
        <f>IF(AD16&gt;=AM1,MAX(ROUNDDOWN(AD16/AM1,0),ROUNDUP(AD16/AL3,0)),IF(AD16&gt;0,1,))*C16/50*0.5</f>
        <v>0</v>
      </c>
      <c r="AT16" s="728">
        <f t="shared" si="27"/>
        <v>0</v>
      </c>
      <c r="AU16" s="728">
        <f t="shared" si="5"/>
        <v>0</v>
      </c>
      <c r="AV16" s="728">
        <f t="shared" si="6"/>
        <v>0</v>
      </c>
      <c r="AW16" s="728">
        <f t="shared" si="7"/>
        <v>0</v>
      </c>
      <c r="AX16" s="728">
        <f t="shared" si="8"/>
        <v>0</v>
      </c>
      <c r="AY16" s="728">
        <f t="shared" si="28"/>
        <v>0</v>
      </c>
      <c r="AZ16" s="728">
        <f t="shared" si="9"/>
        <v>0</v>
      </c>
      <c r="BA16" s="728">
        <f t="shared" si="10"/>
        <v>0</v>
      </c>
      <c r="BB16" s="728">
        <f t="shared" si="11"/>
        <v>0</v>
      </c>
      <c r="BC16" s="728">
        <f t="shared" si="12"/>
        <v>0</v>
      </c>
      <c r="BD16" s="729">
        <f t="shared" si="13"/>
        <v>0</v>
      </c>
      <c r="BE16" s="729">
        <f t="shared" si="13"/>
        <v>0</v>
      </c>
      <c r="BF16" s="729">
        <f t="shared" si="14"/>
        <v>0</v>
      </c>
      <c r="BG16" s="729">
        <f t="shared" si="14"/>
        <v>0</v>
      </c>
      <c r="BH16" s="729">
        <f t="shared" si="15"/>
        <v>0</v>
      </c>
      <c r="BI16" s="729">
        <f t="shared" si="15"/>
        <v>0</v>
      </c>
      <c r="BJ16" s="729">
        <f t="shared" si="16"/>
        <v>0</v>
      </c>
      <c r="BK16" s="729">
        <f t="shared" si="16"/>
        <v>0</v>
      </c>
      <c r="BL16" s="729">
        <f t="shared" si="17"/>
        <v>0</v>
      </c>
      <c r="BM16" s="729">
        <f t="shared" si="17"/>
        <v>0</v>
      </c>
      <c r="BN16" s="488">
        <f t="shared" si="29"/>
        <v>0</v>
      </c>
    </row>
    <row r="17" spans="1:66" ht="18" x14ac:dyDescent="0.25">
      <c r="A17" s="178">
        <f t="shared" si="18"/>
        <v>0</v>
      </c>
      <c r="B17" s="179">
        <f t="shared" si="0"/>
        <v>0</v>
      </c>
      <c r="C17" s="173">
        <f t="shared" si="19"/>
        <v>0</v>
      </c>
      <c r="D17" s="173">
        <f t="shared" si="1"/>
        <v>0</v>
      </c>
      <c r="E17" s="174"/>
      <c r="F17" s="175"/>
      <c r="G17" s="462">
        <f t="shared" si="20"/>
        <v>0</v>
      </c>
      <c r="H17" s="463">
        <f t="shared" si="20"/>
        <v>0</v>
      </c>
      <c r="I17" s="464">
        <f t="shared" si="21"/>
        <v>0</v>
      </c>
      <c r="J17" s="176"/>
      <c r="K17" s="174"/>
      <c r="L17" s="175"/>
      <c r="M17" s="462">
        <f t="shared" si="2"/>
        <v>0</v>
      </c>
      <c r="N17" s="463">
        <f t="shared" si="2"/>
        <v>0</v>
      </c>
      <c r="O17" s="464">
        <f t="shared" si="22"/>
        <v>0</v>
      </c>
      <c r="P17" s="177"/>
      <c r="Q17" s="174"/>
      <c r="R17" s="175"/>
      <c r="S17" s="462">
        <f t="shared" si="3"/>
        <v>0</v>
      </c>
      <c r="T17" s="463">
        <f t="shared" si="3"/>
        <v>0</v>
      </c>
      <c r="U17" s="464">
        <f t="shared" si="23"/>
        <v>0</v>
      </c>
      <c r="V17" s="177"/>
      <c r="W17" s="174"/>
      <c r="X17" s="175"/>
      <c r="Y17" s="462">
        <f t="shared" si="4"/>
        <v>0</v>
      </c>
      <c r="Z17" s="463">
        <f t="shared" si="4"/>
        <v>0</v>
      </c>
      <c r="AA17" s="464">
        <f t="shared" si="24"/>
        <v>0</v>
      </c>
      <c r="AB17" s="177"/>
      <c r="AC17" s="174"/>
      <c r="AD17" s="175"/>
      <c r="AE17" s="462">
        <f t="shared" si="25"/>
        <v>0</v>
      </c>
      <c r="AF17" s="463">
        <f t="shared" si="25"/>
        <v>0</v>
      </c>
      <c r="AG17" s="464">
        <f t="shared" si="26"/>
        <v>0</v>
      </c>
      <c r="AH17" s="177"/>
      <c r="AJ17" s="133">
        <f>IF(E17&gt;=AL1,ROUNDDOWN(E17/AL1,0),IF(E17&gt;0,1,))*C17/50</f>
        <v>0</v>
      </c>
      <c r="AK17" s="133">
        <f>IF(F17&gt;=AM1,MAX(ROUNDDOWN(F17/AM1,0),ROUNDUP(F17/AL3,0)),IF(F17&gt;0,1,))*C17/50*0.5</f>
        <v>0</v>
      </c>
      <c r="AL17" s="133">
        <f>IF(K17&gt;=AL1,ROUNDDOWN(K17/AL1,0),IF(K17&gt;0,1,))*C17/50</f>
        <v>0</v>
      </c>
      <c r="AM17" s="133">
        <f>IF(L17&gt;=AM1,MAX(ROUNDDOWN(L17/AM1,0),ROUNDUP(L17/AL3,0)),IF(L17&gt;0,1,))*C17/50*0.5</f>
        <v>0</v>
      </c>
      <c r="AN17" s="133">
        <f>IF(Q17&gt;=AL1,ROUNDDOWN(Q17/AL1,0),IF(Q17&gt;0,1,))*C17/50</f>
        <v>0</v>
      </c>
      <c r="AO17" s="133">
        <f>IF(R17&gt;=AM1,MAX(ROUNDDOWN(R17/AM1,0),ROUNDUP(R17/AL3,0)),IF(R17&gt;0,1,))*C17/50*0.5</f>
        <v>0</v>
      </c>
      <c r="AP17" s="133">
        <f>IF(W17&gt;=AL1,ROUNDDOWN(W17/AL1,0),IF(W17&gt;0,1,))*C17/50</f>
        <v>0</v>
      </c>
      <c r="AQ17" s="133">
        <f>IF(X17&gt;=AM1,MAX(ROUNDDOWN(X17/AM1,0),ROUNDUP(X17/AL3,0)),IF(X17&gt;0,1,))*C17/50*0.5</f>
        <v>0</v>
      </c>
      <c r="AR17" s="133">
        <f>IF(AC17&gt;=AL1,ROUNDDOWN(AC17/AL1,0),IF(AC17&gt;0,1,))*C17/50</f>
        <v>0</v>
      </c>
      <c r="AS17" s="133">
        <f>IF(AD17&gt;=AM1,MAX(ROUNDDOWN(AD17/AM1,0),ROUNDUP(AD17/AL3,0)),IF(AD17&gt;0,1,))*C17/50*0.5</f>
        <v>0</v>
      </c>
      <c r="AT17" s="728">
        <f t="shared" si="27"/>
        <v>0</v>
      </c>
      <c r="AU17" s="728">
        <f t="shared" si="5"/>
        <v>0</v>
      </c>
      <c r="AV17" s="728">
        <f t="shared" si="6"/>
        <v>0</v>
      </c>
      <c r="AW17" s="728">
        <f t="shared" si="7"/>
        <v>0</v>
      </c>
      <c r="AX17" s="728">
        <f t="shared" si="8"/>
        <v>0</v>
      </c>
      <c r="AY17" s="728">
        <f t="shared" si="28"/>
        <v>0</v>
      </c>
      <c r="AZ17" s="728">
        <f t="shared" si="9"/>
        <v>0</v>
      </c>
      <c r="BA17" s="728">
        <f t="shared" si="10"/>
        <v>0</v>
      </c>
      <c r="BB17" s="728">
        <f t="shared" si="11"/>
        <v>0</v>
      </c>
      <c r="BC17" s="728">
        <f t="shared" si="12"/>
        <v>0</v>
      </c>
      <c r="BD17" s="729">
        <f t="shared" si="13"/>
        <v>0</v>
      </c>
      <c r="BE17" s="729">
        <f t="shared" si="13"/>
        <v>0</v>
      </c>
      <c r="BF17" s="729">
        <f t="shared" si="14"/>
        <v>0</v>
      </c>
      <c r="BG17" s="729">
        <f t="shared" si="14"/>
        <v>0</v>
      </c>
      <c r="BH17" s="729">
        <f t="shared" si="15"/>
        <v>0</v>
      </c>
      <c r="BI17" s="729">
        <f t="shared" si="15"/>
        <v>0</v>
      </c>
      <c r="BJ17" s="729">
        <f t="shared" si="16"/>
        <v>0</v>
      </c>
      <c r="BK17" s="729">
        <f t="shared" si="16"/>
        <v>0</v>
      </c>
      <c r="BL17" s="729">
        <f t="shared" si="17"/>
        <v>0</v>
      </c>
      <c r="BM17" s="729">
        <f t="shared" si="17"/>
        <v>0</v>
      </c>
      <c r="BN17" s="488">
        <f t="shared" si="29"/>
        <v>0</v>
      </c>
    </row>
    <row r="18" spans="1:66" ht="18" x14ac:dyDescent="0.25">
      <c r="A18" s="178">
        <f t="shared" si="18"/>
        <v>0</v>
      </c>
      <c r="B18" s="179">
        <f t="shared" si="0"/>
        <v>0</v>
      </c>
      <c r="C18" s="173">
        <f t="shared" si="19"/>
        <v>0</v>
      </c>
      <c r="D18" s="173">
        <f t="shared" si="1"/>
        <v>0</v>
      </c>
      <c r="E18" s="174"/>
      <c r="F18" s="175"/>
      <c r="G18" s="462">
        <f t="shared" si="20"/>
        <v>0</v>
      </c>
      <c r="H18" s="463">
        <f t="shared" si="20"/>
        <v>0</v>
      </c>
      <c r="I18" s="464">
        <f t="shared" si="21"/>
        <v>0</v>
      </c>
      <c r="J18" s="176"/>
      <c r="K18" s="174"/>
      <c r="L18" s="175"/>
      <c r="M18" s="462">
        <f t="shared" si="2"/>
        <v>0</v>
      </c>
      <c r="N18" s="463">
        <f t="shared" si="2"/>
        <v>0</v>
      </c>
      <c r="O18" s="464">
        <f t="shared" si="22"/>
        <v>0</v>
      </c>
      <c r="P18" s="177"/>
      <c r="Q18" s="174"/>
      <c r="R18" s="175"/>
      <c r="S18" s="462">
        <f t="shared" si="3"/>
        <v>0</v>
      </c>
      <c r="T18" s="463">
        <f t="shared" si="3"/>
        <v>0</v>
      </c>
      <c r="U18" s="464">
        <f t="shared" si="23"/>
        <v>0</v>
      </c>
      <c r="V18" s="177"/>
      <c r="W18" s="174"/>
      <c r="X18" s="175"/>
      <c r="Y18" s="462">
        <f t="shared" si="4"/>
        <v>0</v>
      </c>
      <c r="Z18" s="463">
        <f t="shared" si="4"/>
        <v>0</v>
      </c>
      <c r="AA18" s="464">
        <f t="shared" si="24"/>
        <v>0</v>
      </c>
      <c r="AB18" s="177"/>
      <c r="AC18" s="174"/>
      <c r="AD18" s="175"/>
      <c r="AE18" s="462">
        <f t="shared" si="25"/>
        <v>0</v>
      </c>
      <c r="AF18" s="463">
        <f t="shared" si="25"/>
        <v>0</v>
      </c>
      <c r="AG18" s="464">
        <f t="shared" si="26"/>
        <v>0</v>
      </c>
      <c r="AH18" s="177"/>
      <c r="AJ18" s="133">
        <f>IF(E18&gt;=AL1,ROUNDDOWN(E18/AL1,0),IF(E18&gt;0,1,))*C18/50</f>
        <v>0</v>
      </c>
      <c r="AK18" s="133">
        <f>IF(F18&gt;=AM1,MAX(ROUNDDOWN(F18/AM1,0),ROUNDUP(F18/AL3,0)),IF(F18&gt;0,1,))*C18/50*0.5</f>
        <v>0</v>
      </c>
      <c r="AL18" s="133">
        <f>IF(K18&gt;=AL1,ROUNDDOWN(K18/AL1,0),IF(K18&gt;0,1,))*C18/50</f>
        <v>0</v>
      </c>
      <c r="AM18" s="133">
        <f>IF(L18&gt;=AM1,MAX(ROUNDDOWN(L18/AM1,0),ROUNDUP(L18/AL3,0)),IF(L18&gt;0,1,))*C18/50*0.5</f>
        <v>0</v>
      </c>
      <c r="AN18" s="133">
        <f>IF(Q18&gt;=AL1,ROUNDDOWN(Q18/AL1,0),IF(Q18&gt;0,1,))*C18/50</f>
        <v>0</v>
      </c>
      <c r="AO18" s="133">
        <f>IF(R18&gt;=AM1,MAX(ROUNDDOWN(R18/AM1,0),ROUNDUP(R18/AL3,0)),IF(R18&gt;0,1,))*C18/50*0.5</f>
        <v>0</v>
      </c>
      <c r="AP18" s="133">
        <f>IF(W18&gt;=AL1,ROUNDDOWN(W18/AL1,0),IF(W18&gt;0,1,))*C18/50</f>
        <v>0</v>
      </c>
      <c r="AQ18" s="133">
        <f>IF(X18&gt;=AM1,MAX(ROUNDDOWN(X18/AM1,0),ROUNDUP(X18/AL3,0)),IF(X18&gt;0,1,))*C18/50*0.5</f>
        <v>0</v>
      </c>
      <c r="AR18" s="133">
        <f>IF(AC18&gt;=AL1,ROUNDDOWN(AC18/AL1,0),IF(AC18&gt;0,1,))*C18/50</f>
        <v>0</v>
      </c>
      <c r="AS18" s="133">
        <f>IF(AD18&gt;=AM1,MAX(ROUNDDOWN(AD18/AM1,0),ROUNDUP(AD18/AL3,0)),IF(AD18&gt;0,1,))*C18/50*0.5</f>
        <v>0</v>
      </c>
      <c r="AT18" s="728">
        <f t="shared" si="27"/>
        <v>0</v>
      </c>
      <c r="AU18" s="728">
        <f t="shared" si="5"/>
        <v>0</v>
      </c>
      <c r="AV18" s="728">
        <f t="shared" si="6"/>
        <v>0</v>
      </c>
      <c r="AW18" s="728">
        <f t="shared" si="7"/>
        <v>0</v>
      </c>
      <c r="AX18" s="728">
        <f t="shared" si="8"/>
        <v>0</v>
      </c>
      <c r="AY18" s="728">
        <f t="shared" si="28"/>
        <v>0</v>
      </c>
      <c r="AZ18" s="728">
        <f t="shared" si="9"/>
        <v>0</v>
      </c>
      <c r="BA18" s="728">
        <f t="shared" si="10"/>
        <v>0</v>
      </c>
      <c r="BB18" s="728">
        <f t="shared" si="11"/>
        <v>0</v>
      </c>
      <c r="BC18" s="728">
        <f t="shared" si="12"/>
        <v>0</v>
      </c>
      <c r="BD18" s="729">
        <f t="shared" si="13"/>
        <v>0</v>
      </c>
      <c r="BE18" s="729">
        <f t="shared" si="13"/>
        <v>0</v>
      </c>
      <c r="BF18" s="729">
        <f t="shared" si="14"/>
        <v>0</v>
      </c>
      <c r="BG18" s="729">
        <f t="shared" si="14"/>
        <v>0</v>
      </c>
      <c r="BH18" s="729">
        <f t="shared" si="15"/>
        <v>0</v>
      </c>
      <c r="BI18" s="729">
        <f t="shared" si="15"/>
        <v>0</v>
      </c>
      <c r="BJ18" s="729">
        <f t="shared" si="16"/>
        <v>0</v>
      </c>
      <c r="BK18" s="729">
        <f t="shared" si="16"/>
        <v>0</v>
      </c>
      <c r="BL18" s="729">
        <f t="shared" si="17"/>
        <v>0</v>
      </c>
      <c r="BM18" s="729">
        <f t="shared" si="17"/>
        <v>0</v>
      </c>
      <c r="BN18" s="488">
        <f t="shared" si="29"/>
        <v>0</v>
      </c>
    </row>
    <row r="19" spans="1:66" ht="18" x14ac:dyDescent="0.25">
      <c r="A19" s="178">
        <f t="shared" si="18"/>
        <v>0</v>
      </c>
      <c r="B19" s="179">
        <f t="shared" si="0"/>
        <v>0</v>
      </c>
      <c r="C19" s="173">
        <f>ROUND((B19-A19)*24*60,1)</f>
        <v>0</v>
      </c>
      <c r="D19" s="173">
        <f>IF(A19&gt;0,"= "&amp;C19&amp;" min",)</f>
        <v>0</v>
      </c>
      <c r="E19" s="174"/>
      <c r="F19" s="175"/>
      <c r="G19" s="462">
        <f t="shared" si="20"/>
        <v>0</v>
      </c>
      <c r="H19" s="463">
        <f t="shared" si="20"/>
        <v>0</v>
      </c>
      <c r="I19" s="464">
        <f t="shared" si="21"/>
        <v>0</v>
      </c>
      <c r="J19" s="176"/>
      <c r="K19" s="174"/>
      <c r="L19" s="175"/>
      <c r="M19" s="462">
        <f t="shared" si="2"/>
        <v>0</v>
      </c>
      <c r="N19" s="463">
        <f t="shared" si="2"/>
        <v>0</v>
      </c>
      <c r="O19" s="464">
        <f t="shared" si="22"/>
        <v>0</v>
      </c>
      <c r="P19" s="177"/>
      <c r="Q19" s="174"/>
      <c r="R19" s="175"/>
      <c r="S19" s="462">
        <f t="shared" si="3"/>
        <v>0</v>
      </c>
      <c r="T19" s="463">
        <f t="shared" si="3"/>
        <v>0</v>
      </c>
      <c r="U19" s="464">
        <f t="shared" si="23"/>
        <v>0</v>
      </c>
      <c r="V19" s="177"/>
      <c r="W19" s="174"/>
      <c r="X19" s="175"/>
      <c r="Y19" s="462">
        <f t="shared" si="4"/>
        <v>0</v>
      </c>
      <c r="Z19" s="463">
        <f t="shared" si="4"/>
        <v>0</v>
      </c>
      <c r="AA19" s="464">
        <f t="shared" si="24"/>
        <v>0</v>
      </c>
      <c r="AB19" s="177"/>
      <c r="AC19" s="174"/>
      <c r="AD19" s="175"/>
      <c r="AE19" s="462">
        <f t="shared" si="25"/>
        <v>0</v>
      </c>
      <c r="AF19" s="463">
        <f t="shared" si="25"/>
        <v>0</v>
      </c>
      <c r="AG19" s="464">
        <f t="shared" si="26"/>
        <v>0</v>
      </c>
      <c r="AH19" s="177"/>
      <c r="AJ19" s="133">
        <f>IF(E19&gt;=AL1,ROUNDDOWN(E19/AL1,0),IF(E19&gt;0,1,))*C19/50</f>
        <v>0</v>
      </c>
      <c r="AK19" s="133">
        <f>IF(F19&gt;=AM1,MAX(ROUNDDOWN(F19/AM1,0),ROUNDUP(F19/AL3,0)),IF(F19&gt;0,1,))*C19/50*0.5</f>
        <v>0</v>
      </c>
      <c r="AL19" s="133">
        <f>IF(K19&gt;=AL1,ROUNDDOWN(K19/AL1,0),IF(K19&gt;0,1,))*C19/50</f>
        <v>0</v>
      </c>
      <c r="AM19" s="133">
        <f>IF(L19&gt;=AM1,MAX(ROUNDDOWN(L19/AM1,0),ROUNDUP(L19/AL3,0)),IF(L19&gt;0,1,))*C19/50*0.5</f>
        <v>0</v>
      </c>
      <c r="AN19" s="133">
        <f>IF(Q19&gt;=AL1,ROUNDDOWN(Q19/AL1,0),IF(Q19&gt;0,1,))*C19/50</f>
        <v>0</v>
      </c>
      <c r="AO19" s="133">
        <f>IF(R19&gt;=AM1,MAX(ROUNDDOWN(R19/AM1,0),ROUNDUP(R19/AL3,0)),IF(R19&gt;0,1,))*C19/50*0.5</f>
        <v>0</v>
      </c>
      <c r="AP19" s="133">
        <f>IF(W19&gt;=AL1,ROUNDDOWN(W19/AL1,0),IF(W19&gt;0,1,))*C19/50</f>
        <v>0</v>
      </c>
      <c r="AQ19" s="133">
        <f>IF(X19&gt;=AM1,MAX(ROUNDDOWN(X19/AM1,0),ROUNDUP(X19/AL3,0)),IF(X19&gt;0,1,))*C19/50*0.5</f>
        <v>0</v>
      </c>
      <c r="AR19" s="133">
        <f>IF(AC19&gt;=AL1,ROUNDDOWN(AC19/AL1,0),IF(AC19&gt;0,1,))*C19/50</f>
        <v>0</v>
      </c>
      <c r="AS19" s="133">
        <f>IF(AD19&gt;=AM1,MAX(ROUNDDOWN(AD19/AM1,0),ROUNDUP(AD19/AL3,0)),IF(AD19&gt;0,1,))*C19/50*0.5</f>
        <v>0</v>
      </c>
      <c r="AT19" s="728">
        <f t="shared" si="27"/>
        <v>0</v>
      </c>
      <c r="AU19" s="728">
        <f t="shared" si="5"/>
        <v>0</v>
      </c>
      <c r="AV19" s="728">
        <f t="shared" si="6"/>
        <v>0</v>
      </c>
      <c r="AW19" s="728">
        <f t="shared" si="7"/>
        <v>0</v>
      </c>
      <c r="AX19" s="728">
        <f t="shared" si="8"/>
        <v>0</v>
      </c>
      <c r="AY19" s="728">
        <f t="shared" si="28"/>
        <v>0</v>
      </c>
      <c r="AZ19" s="728">
        <f t="shared" si="9"/>
        <v>0</v>
      </c>
      <c r="BA19" s="728">
        <f t="shared" si="10"/>
        <v>0</v>
      </c>
      <c r="BB19" s="728">
        <f t="shared" si="11"/>
        <v>0</v>
      </c>
      <c r="BC19" s="728">
        <f t="shared" si="12"/>
        <v>0</v>
      </c>
      <c r="BD19" s="729">
        <f t="shared" si="13"/>
        <v>0</v>
      </c>
      <c r="BE19" s="729">
        <f t="shared" si="13"/>
        <v>0</v>
      </c>
      <c r="BF19" s="729">
        <f t="shared" si="14"/>
        <v>0</v>
      </c>
      <c r="BG19" s="729">
        <f t="shared" si="14"/>
        <v>0</v>
      </c>
      <c r="BH19" s="729">
        <f t="shared" si="15"/>
        <v>0</v>
      </c>
      <c r="BI19" s="729">
        <f t="shared" si="15"/>
        <v>0</v>
      </c>
      <c r="BJ19" s="729">
        <f t="shared" si="16"/>
        <v>0</v>
      </c>
      <c r="BK19" s="729">
        <f t="shared" si="16"/>
        <v>0</v>
      </c>
      <c r="BL19" s="729">
        <f t="shared" si="17"/>
        <v>0</v>
      </c>
      <c r="BM19" s="729">
        <f t="shared" si="17"/>
        <v>0</v>
      </c>
      <c r="BN19" s="488">
        <f t="shared" si="29"/>
        <v>0</v>
      </c>
    </row>
    <row r="20" spans="1:66" ht="18" x14ac:dyDescent="0.25">
      <c r="A20" s="178">
        <f t="shared" si="18"/>
        <v>0</v>
      </c>
      <c r="B20" s="179">
        <f t="shared" si="0"/>
        <v>0</v>
      </c>
      <c r="C20" s="173">
        <f>ROUND((B20-A20)*24*60,1)</f>
        <v>0</v>
      </c>
      <c r="D20" s="173">
        <f>IF(A20&gt;0,"= "&amp;C20&amp;" min",)</f>
        <v>0</v>
      </c>
      <c r="E20" s="174"/>
      <c r="F20" s="175"/>
      <c r="G20" s="462">
        <f t="shared" si="20"/>
        <v>0</v>
      </c>
      <c r="H20" s="463">
        <f t="shared" si="20"/>
        <v>0</v>
      </c>
      <c r="I20" s="464">
        <f t="shared" si="21"/>
        <v>0</v>
      </c>
      <c r="J20" s="176"/>
      <c r="K20" s="174"/>
      <c r="L20" s="175"/>
      <c r="M20" s="462">
        <f t="shared" si="2"/>
        <v>0</v>
      </c>
      <c r="N20" s="463">
        <f t="shared" si="2"/>
        <v>0</v>
      </c>
      <c r="O20" s="464">
        <f t="shared" si="22"/>
        <v>0</v>
      </c>
      <c r="P20" s="177"/>
      <c r="Q20" s="174"/>
      <c r="R20" s="175"/>
      <c r="S20" s="462">
        <f t="shared" si="3"/>
        <v>0</v>
      </c>
      <c r="T20" s="463">
        <f t="shared" si="3"/>
        <v>0</v>
      </c>
      <c r="U20" s="464">
        <f t="shared" si="23"/>
        <v>0</v>
      </c>
      <c r="V20" s="177"/>
      <c r="W20" s="174"/>
      <c r="X20" s="175"/>
      <c r="Y20" s="462">
        <f t="shared" si="4"/>
        <v>0</v>
      </c>
      <c r="Z20" s="463">
        <f t="shared" si="4"/>
        <v>0</v>
      </c>
      <c r="AA20" s="464">
        <f t="shared" si="24"/>
        <v>0</v>
      </c>
      <c r="AB20" s="177"/>
      <c r="AC20" s="174"/>
      <c r="AD20" s="175"/>
      <c r="AE20" s="462">
        <f t="shared" si="25"/>
        <v>0</v>
      </c>
      <c r="AF20" s="463">
        <f t="shared" si="25"/>
        <v>0</v>
      </c>
      <c r="AG20" s="464">
        <f t="shared" si="26"/>
        <v>0</v>
      </c>
      <c r="AH20" s="177"/>
      <c r="AJ20" s="133">
        <f>IF(E20&gt;=AL1,ROUNDDOWN(E20/AL1,0),IF(E20&gt;0,1,))*C20/50</f>
        <v>0</v>
      </c>
      <c r="AK20" s="133">
        <f>IF(F20&gt;=AM1,MAX(ROUNDDOWN(F20/AM1,0),ROUNDUP(F20/AL3,0)),IF(F20&gt;0,1,))*C20/50*0.5</f>
        <v>0</v>
      </c>
      <c r="AL20" s="133">
        <f>IF(K20&gt;=AL1,ROUNDDOWN(K20/AL1,0),IF(K20&gt;0,1,))*C20/50</f>
        <v>0</v>
      </c>
      <c r="AM20" s="133">
        <f>IF(L20&gt;=AM1,MAX(ROUNDDOWN(L20/AM1,0),ROUNDUP(L20/AL3,0)),IF(L20&gt;0,1,))*C20/50*0.5</f>
        <v>0</v>
      </c>
      <c r="AN20" s="133">
        <f>IF(Q20&gt;=AL1,ROUNDDOWN(Q20/AL1,0),IF(Q20&gt;0,1,))*C20/50</f>
        <v>0</v>
      </c>
      <c r="AO20" s="133">
        <f>IF(R20&gt;=AM1,MAX(ROUNDDOWN(R20/AM1,0),ROUNDUP(R20/AL3,0)),IF(R20&gt;0,1,))*C20/50*0.5</f>
        <v>0</v>
      </c>
      <c r="AP20" s="133">
        <f>IF(W20&gt;=AL1,ROUNDDOWN(W20/AL1,0),IF(W20&gt;0,1,))*C20/50</f>
        <v>0</v>
      </c>
      <c r="AQ20" s="133">
        <f>IF(X20&gt;=AM1,MAX(ROUNDDOWN(X20/AM1,0),ROUNDUP(X20/AL3,0)),IF(X20&gt;0,1,))*C20/50*0.5</f>
        <v>0</v>
      </c>
      <c r="AR20" s="133">
        <f>IF(AC20&gt;=AL1,ROUNDDOWN(AC20/AL1,0),IF(AC20&gt;0,1,))*C20/50</f>
        <v>0</v>
      </c>
      <c r="AS20" s="133">
        <f>IF(AD20&gt;=AM1,MAX(ROUNDDOWN(AD20/AM1,0),ROUNDUP(AD20/AL3,0)),IF(AD20&gt;0,1,))*C20/50*0.5</f>
        <v>0</v>
      </c>
      <c r="AT20" s="728">
        <f t="shared" si="27"/>
        <v>0</v>
      </c>
      <c r="AU20" s="728">
        <f t="shared" si="5"/>
        <v>0</v>
      </c>
      <c r="AV20" s="728">
        <f t="shared" si="6"/>
        <v>0</v>
      </c>
      <c r="AW20" s="728">
        <f t="shared" si="7"/>
        <v>0</v>
      </c>
      <c r="AX20" s="728">
        <f t="shared" si="8"/>
        <v>0</v>
      </c>
      <c r="AY20" s="728">
        <f t="shared" si="28"/>
        <v>0</v>
      </c>
      <c r="AZ20" s="728">
        <f t="shared" si="9"/>
        <v>0</v>
      </c>
      <c r="BA20" s="728">
        <f t="shared" si="10"/>
        <v>0</v>
      </c>
      <c r="BB20" s="728">
        <f t="shared" si="11"/>
        <v>0</v>
      </c>
      <c r="BC20" s="728">
        <f t="shared" si="12"/>
        <v>0</v>
      </c>
      <c r="BD20" s="729">
        <f t="shared" si="13"/>
        <v>0</v>
      </c>
      <c r="BE20" s="729">
        <f t="shared" si="13"/>
        <v>0</v>
      </c>
      <c r="BF20" s="729">
        <f t="shared" si="14"/>
        <v>0</v>
      </c>
      <c r="BG20" s="729">
        <f t="shared" si="14"/>
        <v>0</v>
      </c>
      <c r="BH20" s="729">
        <f t="shared" si="15"/>
        <v>0</v>
      </c>
      <c r="BI20" s="729">
        <f t="shared" si="15"/>
        <v>0</v>
      </c>
      <c r="BJ20" s="729">
        <f t="shared" si="16"/>
        <v>0</v>
      </c>
      <c r="BK20" s="729">
        <f t="shared" si="16"/>
        <v>0</v>
      </c>
      <c r="BL20" s="729">
        <f t="shared" si="17"/>
        <v>0</v>
      </c>
      <c r="BM20" s="729">
        <f t="shared" si="17"/>
        <v>0</v>
      </c>
      <c r="BN20" s="488">
        <f t="shared" si="29"/>
        <v>0</v>
      </c>
    </row>
    <row r="21" spans="1:66" ht="18" x14ac:dyDescent="0.25">
      <c r="A21" s="178">
        <f t="shared" si="18"/>
        <v>0</v>
      </c>
      <c r="B21" s="179">
        <f t="shared" si="0"/>
        <v>0</v>
      </c>
      <c r="C21" s="173">
        <f>ROUND((B21-A21)*24*60,1)</f>
        <v>0</v>
      </c>
      <c r="D21" s="173">
        <f>IF(A21&gt;0,"= "&amp;C21&amp;" min",)</f>
        <v>0</v>
      </c>
      <c r="E21" s="174"/>
      <c r="F21" s="175"/>
      <c r="G21" s="462">
        <f t="shared" si="20"/>
        <v>0</v>
      </c>
      <c r="H21" s="463">
        <f t="shared" si="20"/>
        <v>0</v>
      </c>
      <c r="I21" s="464">
        <f t="shared" si="21"/>
        <v>0</v>
      </c>
      <c r="J21" s="176"/>
      <c r="K21" s="174"/>
      <c r="L21" s="175"/>
      <c r="M21" s="462">
        <f t="shared" si="2"/>
        <v>0</v>
      </c>
      <c r="N21" s="463">
        <f t="shared" si="2"/>
        <v>0</v>
      </c>
      <c r="O21" s="464">
        <f t="shared" si="22"/>
        <v>0</v>
      </c>
      <c r="P21" s="177"/>
      <c r="Q21" s="174"/>
      <c r="R21" s="175"/>
      <c r="S21" s="462">
        <f t="shared" si="3"/>
        <v>0</v>
      </c>
      <c r="T21" s="463">
        <f t="shared" si="3"/>
        <v>0</v>
      </c>
      <c r="U21" s="464">
        <f t="shared" si="23"/>
        <v>0</v>
      </c>
      <c r="V21" s="177"/>
      <c r="W21" s="174"/>
      <c r="X21" s="175"/>
      <c r="Y21" s="462">
        <f t="shared" si="4"/>
        <v>0</v>
      </c>
      <c r="Z21" s="463">
        <f t="shared" si="4"/>
        <v>0</v>
      </c>
      <c r="AA21" s="464">
        <f t="shared" si="24"/>
        <v>0</v>
      </c>
      <c r="AB21" s="177"/>
      <c r="AC21" s="174"/>
      <c r="AD21" s="175"/>
      <c r="AE21" s="462">
        <f t="shared" si="25"/>
        <v>0</v>
      </c>
      <c r="AF21" s="463">
        <f t="shared" si="25"/>
        <v>0</v>
      </c>
      <c r="AG21" s="464">
        <f t="shared" si="26"/>
        <v>0</v>
      </c>
      <c r="AH21" s="177"/>
      <c r="AJ21" s="133">
        <f>IF(E21&gt;=AL1,ROUNDDOWN(E21/AL1,0),IF(E21&gt;0,1,))*C21/50</f>
        <v>0</v>
      </c>
      <c r="AK21" s="133">
        <f>IF(F21&gt;=AM1,MAX(ROUNDDOWN(F21/AM1,0),ROUNDUP(F21/AL3,0)),IF(F21&gt;0,1,))*C21/50*0.5</f>
        <v>0</v>
      </c>
      <c r="AL21" s="133">
        <f>IF(K21&gt;=AL1,ROUNDDOWN(K21/AL1,0),IF(K21&gt;0,1,))*C21/50</f>
        <v>0</v>
      </c>
      <c r="AM21" s="133">
        <f>IF(L21&gt;=AM1,MAX(ROUNDDOWN(L21/AM1,0),ROUNDUP(L21/AL3,0)),IF(L21&gt;0,1,))*C21/50*0.5</f>
        <v>0</v>
      </c>
      <c r="AN21" s="133">
        <f>IF(Q21&gt;=AL1,ROUNDDOWN(Q21/AL1,0),IF(Q21&gt;0,1,))*C21/50</f>
        <v>0</v>
      </c>
      <c r="AO21" s="133">
        <f>IF(R21&gt;=AM1,MAX(ROUNDDOWN(R21/AM1,0),ROUNDUP(R21/AL3,0)),IF(R21&gt;0,1,))*C21/50*0.5</f>
        <v>0</v>
      </c>
      <c r="AP21" s="133">
        <f>IF(W21&gt;=AL1,ROUNDDOWN(W21/AL1,0),IF(W21&gt;0,1,))*C21/50</f>
        <v>0</v>
      </c>
      <c r="AQ21" s="133">
        <f>IF(X21&gt;=AM1,MAX(ROUNDDOWN(X21/AM1,0),ROUNDUP(X21/AL3,0)),IF(X21&gt;0,1,))*C21/50*0.5</f>
        <v>0</v>
      </c>
      <c r="AR21" s="133">
        <f>IF(AC21&gt;=AL1,ROUNDDOWN(AC21/AL1,0),IF(AC21&gt;0,1,))*C21/50</f>
        <v>0</v>
      </c>
      <c r="AS21" s="133">
        <f>IF(AD21&gt;=AM1,MAX(ROUNDDOWN(AD21/AM1,0),ROUNDUP(AD21/AL3,0)),IF(AD21&gt;0,1,))*C21/50*0.5</f>
        <v>0</v>
      </c>
      <c r="AT21" s="728">
        <f t="shared" si="27"/>
        <v>0</v>
      </c>
      <c r="AU21" s="728">
        <f t="shared" si="5"/>
        <v>0</v>
      </c>
      <c r="AV21" s="728">
        <f t="shared" si="6"/>
        <v>0</v>
      </c>
      <c r="AW21" s="728">
        <f t="shared" si="7"/>
        <v>0</v>
      </c>
      <c r="AX21" s="728">
        <f t="shared" si="8"/>
        <v>0</v>
      </c>
      <c r="AY21" s="728">
        <f t="shared" si="28"/>
        <v>0</v>
      </c>
      <c r="AZ21" s="728">
        <f t="shared" si="9"/>
        <v>0</v>
      </c>
      <c r="BA21" s="728">
        <f t="shared" si="10"/>
        <v>0</v>
      </c>
      <c r="BB21" s="728">
        <f t="shared" si="11"/>
        <v>0</v>
      </c>
      <c r="BC21" s="728">
        <f t="shared" si="12"/>
        <v>0</v>
      </c>
      <c r="BD21" s="729">
        <f t="shared" si="13"/>
        <v>0</v>
      </c>
      <c r="BE21" s="729">
        <f t="shared" si="13"/>
        <v>0</v>
      </c>
      <c r="BF21" s="729">
        <f t="shared" si="14"/>
        <v>0</v>
      </c>
      <c r="BG21" s="729">
        <f t="shared" si="14"/>
        <v>0</v>
      </c>
      <c r="BH21" s="729">
        <f t="shared" si="15"/>
        <v>0</v>
      </c>
      <c r="BI21" s="729">
        <f t="shared" si="15"/>
        <v>0</v>
      </c>
      <c r="BJ21" s="729">
        <f t="shared" si="16"/>
        <v>0</v>
      </c>
      <c r="BK21" s="729">
        <f t="shared" si="16"/>
        <v>0</v>
      </c>
      <c r="BL21" s="729">
        <f t="shared" si="17"/>
        <v>0</v>
      </c>
      <c r="BM21" s="729">
        <f t="shared" si="17"/>
        <v>0</v>
      </c>
      <c r="BN21" s="488">
        <f t="shared" si="29"/>
        <v>0</v>
      </c>
    </row>
    <row r="22" spans="1:66" ht="18" x14ac:dyDescent="0.25">
      <c r="A22" s="178">
        <f t="shared" si="18"/>
        <v>0</v>
      </c>
      <c r="B22" s="179">
        <f t="shared" si="0"/>
        <v>0</v>
      </c>
      <c r="C22" s="173">
        <f t="shared" si="19"/>
        <v>0</v>
      </c>
      <c r="D22" s="173">
        <f t="shared" si="1"/>
        <v>0</v>
      </c>
      <c r="E22" s="174"/>
      <c r="F22" s="175"/>
      <c r="G22" s="462">
        <f t="shared" si="20"/>
        <v>0</v>
      </c>
      <c r="H22" s="463">
        <f t="shared" si="20"/>
        <v>0</v>
      </c>
      <c r="I22" s="464">
        <f t="shared" si="21"/>
        <v>0</v>
      </c>
      <c r="J22" s="176"/>
      <c r="K22" s="174"/>
      <c r="L22" s="175"/>
      <c r="M22" s="462">
        <f t="shared" si="2"/>
        <v>0</v>
      </c>
      <c r="N22" s="463">
        <f t="shared" si="2"/>
        <v>0</v>
      </c>
      <c r="O22" s="464">
        <f t="shared" si="22"/>
        <v>0</v>
      </c>
      <c r="P22" s="177"/>
      <c r="Q22" s="174"/>
      <c r="R22" s="175"/>
      <c r="S22" s="462">
        <f t="shared" si="3"/>
        <v>0</v>
      </c>
      <c r="T22" s="463">
        <f t="shared" si="3"/>
        <v>0</v>
      </c>
      <c r="U22" s="464">
        <f t="shared" si="23"/>
        <v>0</v>
      </c>
      <c r="V22" s="177"/>
      <c r="W22" s="174"/>
      <c r="X22" s="175"/>
      <c r="Y22" s="462">
        <f t="shared" si="4"/>
        <v>0</v>
      </c>
      <c r="Z22" s="463">
        <f t="shared" si="4"/>
        <v>0</v>
      </c>
      <c r="AA22" s="464">
        <f t="shared" si="24"/>
        <v>0</v>
      </c>
      <c r="AB22" s="177"/>
      <c r="AC22" s="174"/>
      <c r="AD22" s="175"/>
      <c r="AE22" s="462">
        <f t="shared" si="25"/>
        <v>0</v>
      </c>
      <c r="AF22" s="463">
        <f t="shared" si="25"/>
        <v>0</v>
      </c>
      <c r="AG22" s="464">
        <f t="shared" si="26"/>
        <v>0</v>
      </c>
      <c r="AH22" s="177"/>
      <c r="AJ22" s="133">
        <f>IF(E22&gt;=AL1,ROUNDDOWN(E22/AL1,0),IF(E22&gt;0,1,))*C22/50</f>
        <v>0</v>
      </c>
      <c r="AK22" s="133">
        <f>IF(F22&gt;=AM1,MAX(ROUNDDOWN(F22/AM1,0),ROUNDUP(F22/AL3,0)),IF(F22&gt;0,1,))*C22/50*0.5</f>
        <v>0</v>
      </c>
      <c r="AL22" s="133">
        <f>IF(K22&gt;=AL1,ROUNDDOWN(K22/AL1,0),IF(K22&gt;0,1,))*C22/50</f>
        <v>0</v>
      </c>
      <c r="AM22" s="133">
        <f>IF(L22&gt;=AM1,MAX(ROUNDDOWN(L22/AM1,0),ROUNDUP(L22/AL3,0)),IF(L22&gt;0,1,))*C22/50*0.5</f>
        <v>0</v>
      </c>
      <c r="AN22" s="133">
        <f>IF(Q22&gt;=AL1,ROUNDDOWN(Q22/AL1,0),IF(Q22&gt;0,1,))*C22/50</f>
        <v>0</v>
      </c>
      <c r="AO22" s="133">
        <f>IF(R22&gt;=AM1,MAX(ROUNDDOWN(R22/AM1,0),ROUNDUP(R22/AL3,0)),IF(R22&gt;0,1,))*C22/50*0.5</f>
        <v>0</v>
      </c>
      <c r="AP22" s="133">
        <f>IF(W22&gt;=AL1,ROUNDDOWN(W22/AL1,0),IF(W22&gt;0,1,))*C22/50</f>
        <v>0</v>
      </c>
      <c r="AQ22" s="133">
        <f>IF(X22&gt;=AM1,MAX(ROUNDDOWN(X22/AM1,0),ROUNDUP(X22/AL3,0)),IF(X22&gt;0,1,))*C22/50*0.5</f>
        <v>0</v>
      </c>
      <c r="AR22" s="133">
        <f>IF(AC22&gt;=AL1,ROUNDDOWN(AC22/AL1,0),IF(AC22&gt;0,1,))*C22/50</f>
        <v>0</v>
      </c>
      <c r="AS22" s="133">
        <f>IF(AD22&gt;=AM1,MAX(ROUNDDOWN(AD22/AM1,0),ROUNDUP(AD22/AL3,0)),IF(AD22&gt;0,1,))*C22/50*0.5</f>
        <v>0</v>
      </c>
      <c r="AT22" s="728">
        <f t="shared" si="27"/>
        <v>0</v>
      </c>
      <c r="AU22" s="728">
        <f t="shared" si="5"/>
        <v>0</v>
      </c>
      <c r="AV22" s="728">
        <f t="shared" si="6"/>
        <v>0</v>
      </c>
      <c r="AW22" s="728">
        <f t="shared" si="7"/>
        <v>0</v>
      </c>
      <c r="AX22" s="728">
        <f t="shared" si="8"/>
        <v>0</v>
      </c>
      <c r="AY22" s="728">
        <f>IF(R22&gt;=$AM$1,ROUNDDOWN(R22/$AM$1,0),IF(R22&gt;0,1,))</f>
        <v>0</v>
      </c>
      <c r="AZ22" s="728">
        <f t="shared" si="9"/>
        <v>0</v>
      </c>
      <c r="BA22" s="728">
        <f t="shared" si="10"/>
        <v>0</v>
      </c>
      <c r="BB22" s="728">
        <f t="shared" si="11"/>
        <v>0</v>
      </c>
      <c r="BC22" s="728">
        <f t="shared" si="12"/>
        <v>0</v>
      </c>
      <c r="BD22" s="729">
        <f t="shared" si="13"/>
        <v>0</v>
      </c>
      <c r="BE22" s="729">
        <f t="shared" si="13"/>
        <v>0</v>
      </c>
      <c r="BF22" s="729">
        <f t="shared" si="14"/>
        <v>0</v>
      </c>
      <c r="BG22" s="729">
        <f t="shared" si="14"/>
        <v>0</v>
      </c>
      <c r="BH22" s="729">
        <f t="shared" si="15"/>
        <v>0</v>
      </c>
      <c r="BI22" s="729">
        <f t="shared" si="15"/>
        <v>0</v>
      </c>
      <c r="BJ22" s="729">
        <f t="shared" si="16"/>
        <v>0</v>
      </c>
      <c r="BK22" s="729">
        <f t="shared" si="16"/>
        <v>0</v>
      </c>
      <c r="BL22" s="729">
        <f t="shared" si="17"/>
        <v>0</v>
      </c>
      <c r="BM22" s="729">
        <f t="shared" si="17"/>
        <v>0</v>
      </c>
      <c r="BN22" s="488">
        <f t="shared" si="29"/>
        <v>0</v>
      </c>
    </row>
    <row r="23" spans="1:66" ht="18" x14ac:dyDescent="0.25">
      <c r="A23" s="180">
        <f t="shared" si="18"/>
        <v>0</v>
      </c>
      <c r="B23" s="181">
        <f t="shared" si="0"/>
        <v>0</v>
      </c>
      <c r="C23" s="173">
        <f t="shared" si="19"/>
        <v>0</v>
      </c>
      <c r="D23" s="173">
        <f t="shared" si="1"/>
        <v>0</v>
      </c>
      <c r="E23" s="465"/>
      <c r="F23" s="466"/>
      <c r="G23" s="467">
        <f t="shared" si="20"/>
        <v>0</v>
      </c>
      <c r="H23" s="468">
        <f t="shared" si="20"/>
        <v>0</v>
      </c>
      <c r="I23" s="469">
        <f t="shared" si="21"/>
        <v>0</v>
      </c>
      <c r="J23" s="176"/>
      <c r="K23" s="465"/>
      <c r="L23" s="466"/>
      <c r="M23" s="467">
        <f t="shared" si="2"/>
        <v>0</v>
      </c>
      <c r="N23" s="468">
        <f t="shared" si="2"/>
        <v>0</v>
      </c>
      <c r="O23" s="469">
        <f t="shared" si="22"/>
        <v>0</v>
      </c>
      <c r="P23" s="177"/>
      <c r="Q23" s="465"/>
      <c r="R23" s="466"/>
      <c r="S23" s="467">
        <f t="shared" si="3"/>
        <v>0</v>
      </c>
      <c r="T23" s="468">
        <f t="shared" si="3"/>
        <v>0</v>
      </c>
      <c r="U23" s="469">
        <f t="shared" si="23"/>
        <v>0</v>
      </c>
      <c r="V23" s="177"/>
      <c r="W23" s="465"/>
      <c r="X23" s="466"/>
      <c r="Y23" s="467">
        <f t="shared" si="4"/>
        <v>0</v>
      </c>
      <c r="Z23" s="468">
        <f t="shared" si="4"/>
        <v>0</v>
      </c>
      <c r="AA23" s="469">
        <f t="shared" si="24"/>
        <v>0</v>
      </c>
      <c r="AB23" s="177"/>
      <c r="AC23" s="465"/>
      <c r="AD23" s="466"/>
      <c r="AE23" s="467">
        <f t="shared" si="25"/>
        <v>0</v>
      </c>
      <c r="AF23" s="468">
        <f t="shared" si="25"/>
        <v>0</v>
      </c>
      <c r="AG23" s="469">
        <f t="shared" si="26"/>
        <v>0</v>
      </c>
      <c r="AH23" s="177"/>
      <c r="AJ23" s="133">
        <f>IF(E23&gt;=AL1,ROUNDDOWN(E23/AL1,0),IF(E23&gt;0,1,))*C23/50</f>
        <v>0</v>
      </c>
      <c r="AK23" s="133">
        <f>IF(F23&gt;=AM1,MAX(ROUNDDOWN(F23/AM1,0),ROUNDUP(F23/AL3,0)),IF(F23&gt;0,1,))*C23/50*0.5</f>
        <v>0</v>
      </c>
      <c r="AL23" s="133">
        <f>IF(K23&gt;=AL1,ROUNDDOWN(K23/AL1,0),IF(K23&gt;0,1,))*C23/50</f>
        <v>0</v>
      </c>
      <c r="AM23" s="133">
        <f>IF(L23&gt;=AM1,MAX(ROUNDDOWN(L23/AM1,0),ROUNDUP(L23/AL3,0)),IF(L23&gt;0,1,))*C23/50*0.5</f>
        <v>0</v>
      </c>
      <c r="AN23" s="133">
        <f>IF(Q23&gt;=AL1,ROUNDDOWN(Q23/AL1,0),IF(Q23&gt;0,1,))*C23/50</f>
        <v>0</v>
      </c>
      <c r="AO23" s="133">
        <f>IF(R23&gt;=AM1,MAX(ROUNDDOWN(R23/AM1,0),ROUNDUP(R23/AL3,0)),IF(R23&gt;0,1,))*C23/50*0.5</f>
        <v>0</v>
      </c>
      <c r="AP23" s="133">
        <f>IF(W23&gt;=AL1,ROUNDDOWN(W23/AL1,0),IF(W23&gt;0,1,))*C23/50</f>
        <v>0</v>
      </c>
      <c r="AQ23" s="133">
        <f>IF(X23&gt;=AM1,MAX(ROUNDDOWN(X23/AM1,0),ROUNDUP(X23/AL3,0)),IF(X23&gt;0,1,))*C23/50*0.5</f>
        <v>0</v>
      </c>
      <c r="AR23" s="133">
        <f>IF(AC23&gt;=AL1,ROUNDDOWN(AC23/AL1,0),IF(AC23&gt;0,1,))*C23/50</f>
        <v>0</v>
      </c>
      <c r="AS23" s="133">
        <f>IF(AD23&gt;=AM1,MAX(ROUNDDOWN(AD23/AM1,0),ROUNDUP(AD23/AL3,0)),IF(AD23&gt;0,1,))*C23/50*0.5</f>
        <v>0</v>
      </c>
      <c r="AT23" s="728">
        <f t="shared" si="27"/>
        <v>0</v>
      </c>
      <c r="AU23" s="728">
        <f t="shared" si="5"/>
        <v>0</v>
      </c>
      <c r="AV23" s="728">
        <f t="shared" si="6"/>
        <v>0</v>
      </c>
      <c r="AW23" s="728">
        <f t="shared" si="7"/>
        <v>0</v>
      </c>
      <c r="AX23" s="728">
        <f t="shared" si="8"/>
        <v>0</v>
      </c>
      <c r="AY23" s="728">
        <f>IF(R23&gt;=$AM$1,ROUNDDOWN(R23/$AM$1,0),IF(R23&gt;0,1,))</f>
        <v>0</v>
      </c>
      <c r="AZ23" s="728">
        <f t="shared" si="9"/>
        <v>0</v>
      </c>
      <c r="BA23" s="728">
        <f t="shared" si="10"/>
        <v>0</v>
      </c>
      <c r="BB23" s="728">
        <f t="shared" si="11"/>
        <v>0</v>
      </c>
      <c r="BC23" s="728">
        <f t="shared" si="12"/>
        <v>0</v>
      </c>
      <c r="BD23" s="729">
        <f t="shared" si="13"/>
        <v>0</v>
      </c>
      <c r="BE23" s="729">
        <f t="shared" si="13"/>
        <v>0</v>
      </c>
      <c r="BF23" s="729">
        <f t="shared" si="14"/>
        <v>0</v>
      </c>
      <c r="BG23" s="729">
        <f t="shared" si="14"/>
        <v>0</v>
      </c>
      <c r="BH23" s="729">
        <f t="shared" si="15"/>
        <v>0</v>
      </c>
      <c r="BI23" s="729">
        <f t="shared" si="15"/>
        <v>0</v>
      </c>
      <c r="BJ23" s="729">
        <f t="shared" si="16"/>
        <v>0</v>
      </c>
      <c r="BK23" s="729">
        <f t="shared" si="16"/>
        <v>0</v>
      </c>
      <c r="BL23" s="729">
        <f t="shared" si="17"/>
        <v>0</v>
      </c>
      <c r="BM23" s="729">
        <f t="shared" si="17"/>
        <v>0</v>
      </c>
      <c r="BN23" s="488">
        <f t="shared" si="29"/>
        <v>0</v>
      </c>
    </row>
    <row r="24" spans="1:66" customFormat="1" ht="29.25" customHeight="1" x14ac:dyDescent="0.25">
      <c r="A24" s="833"/>
      <c r="B24" s="833"/>
      <c r="C24" s="843"/>
      <c r="D24" s="843"/>
      <c r="E24" s="833"/>
      <c r="F24" s="833"/>
      <c r="G24" s="832">
        <f>IF(SUM(G14:H23)=0,,"GTS-Mo
"&amp;SUM(G14:H23)&amp;" Gruppen")</f>
        <v>0</v>
      </c>
      <c r="H24" s="832"/>
      <c r="I24" s="5"/>
      <c r="J24" s="5"/>
      <c r="K24" s="833"/>
      <c r="L24" s="833"/>
      <c r="M24" s="832">
        <f>IF(SUM(M14:N23)=0,,"GTS-Di
"&amp;SUM(M14:N23)&amp;" Gruppen")</f>
        <v>0</v>
      </c>
      <c r="N24" s="832"/>
      <c r="O24" s="5"/>
      <c r="P24" s="5"/>
      <c r="Q24" s="833"/>
      <c r="R24" s="833"/>
      <c r="S24" s="832">
        <f>IF(SUM(S14:T23)=0,,"GTS-Mi
"&amp;SUM(S14:T23)&amp;" Gruppen")</f>
        <v>0</v>
      </c>
      <c r="T24" s="832"/>
      <c r="U24" s="5"/>
      <c r="V24" s="5"/>
      <c r="W24" s="833"/>
      <c r="X24" s="833"/>
      <c r="Y24" s="832">
        <f>IF(SUM(Y14:Z23)=0,,"GTS-Do
"&amp;SUM(Y14:Z23)&amp;" Gruppen")</f>
        <v>0</v>
      </c>
      <c r="Z24" s="832"/>
      <c r="AA24" s="5"/>
      <c r="AB24" s="5"/>
      <c r="AC24" s="833"/>
      <c r="AD24" s="833"/>
      <c r="AE24" s="832">
        <f>IF(SUM(AE14:AF23)=0,,"GTS-Fr
"&amp;SUM(AE14:AF23)&amp;" Gruppen")</f>
        <v>0</v>
      </c>
      <c r="AF24" s="832"/>
    </row>
    <row r="25" spans="1:66" x14ac:dyDescent="0.25">
      <c r="A25" s="834"/>
      <c r="B25" s="834"/>
      <c r="C25" s="834"/>
      <c r="D25" s="834"/>
      <c r="E25" s="134">
        <f>SUM(E14:E23)</f>
        <v>0</v>
      </c>
      <c r="F25" s="470">
        <f>SUM(F14:F23)</f>
        <v>0</v>
      </c>
      <c r="G25" s="470">
        <f>SUM(G14:G23)</f>
        <v>0</v>
      </c>
      <c r="H25" s="470">
        <f>SUM(H14:H23)</f>
        <v>0</v>
      </c>
      <c r="I25" s="470">
        <f>SUM(I14:I23)</f>
        <v>0</v>
      </c>
      <c r="J25" s="470"/>
      <c r="K25" s="470">
        <f>SUM(K14:K23)</f>
        <v>0</v>
      </c>
      <c r="L25" s="470">
        <f>SUM(L14:L23)</f>
        <v>0</v>
      </c>
      <c r="M25" s="470">
        <f>SUM(M14:M23)</f>
        <v>0</v>
      </c>
      <c r="N25" s="470">
        <f>SUM(N14:N23)</f>
        <v>0</v>
      </c>
      <c r="O25" s="470">
        <f>SUM(O14:O23)</f>
        <v>0</v>
      </c>
      <c r="P25" s="470"/>
      <c r="Q25" s="470">
        <f>SUM(Q14:Q23)</f>
        <v>0</v>
      </c>
      <c r="R25" s="470">
        <f>SUM(R14:R23)</f>
        <v>0</v>
      </c>
      <c r="S25" s="470">
        <f>SUM(S14:S23)</f>
        <v>0</v>
      </c>
      <c r="T25" s="470">
        <f>SUM(T14:T23)</f>
        <v>0</v>
      </c>
      <c r="U25" s="470">
        <f>SUM(U14:U23)</f>
        <v>0</v>
      </c>
      <c r="V25" s="470"/>
      <c r="W25" s="470">
        <f>SUM(W14:W23)</f>
        <v>0</v>
      </c>
      <c r="X25" s="470">
        <f>SUM(X14:X23)</f>
        <v>0</v>
      </c>
      <c r="Y25" s="470">
        <f>SUM(Y14:Y23)</f>
        <v>0</v>
      </c>
      <c r="Z25" s="470">
        <f>SUM(Z14:Z23)</f>
        <v>0</v>
      </c>
      <c r="AA25" s="470">
        <f>SUM(AA14:AA23)</f>
        <v>0</v>
      </c>
      <c r="AB25" s="470"/>
      <c r="AC25" s="470">
        <f>SUM(AC14:AC23)</f>
        <v>0</v>
      </c>
      <c r="AD25" s="470">
        <f>SUM(AD14:AD23)</f>
        <v>0</v>
      </c>
      <c r="AE25" s="470">
        <f>SUM(AE14:AE23)</f>
        <v>0</v>
      </c>
      <c r="AF25" s="471">
        <f>SUM(AF14:AF23)</f>
        <v>0</v>
      </c>
      <c r="AG25" s="471">
        <f>SUM(AG14:AG23)</f>
        <v>0</v>
      </c>
      <c r="AH25" s="472"/>
      <c r="AI25" s="135"/>
      <c r="AJ25" s="136">
        <f>E25+K25+Q25+W25+AC25</f>
        <v>0</v>
      </c>
      <c r="AK25" s="136">
        <f>F25+L25+R25+X25+AD25</f>
        <v>0</v>
      </c>
      <c r="AL25" s="137">
        <f>I25+O25+U25+AA25+AG25</f>
        <v>0</v>
      </c>
      <c r="AM25" s="137">
        <f>H25+N25+T25+Z25+AF25</f>
        <v>0</v>
      </c>
      <c r="AN25" s="137">
        <f>AL25+AM25</f>
        <v>0</v>
      </c>
      <c r="AO25" s="137">
        <f>ROUND(IF(AN25&gt;AN7,AN7,AN25),2)</f>
        <v>0</v>
      </c>
      <c r="AP25" s="138">
        <f>IF(AL25&gt;AO25,AO25,AL25)</f>
        <v>0</v>
      </c>
      <c r="AQ25" s="139">
        <f>AO25-AP25</f>
        <v>0</v>
      </c>
      <c r="AT25" s="730">
        <f>SUM(AT14:AT22,AV14:AV22,AX14:AX22,AZ14:AZ22,BB14:BB22)</f>
        <v>0</v>
      </c>
      <c r="AU25" s="730" t="s">
        <v>290</v>
      </c>
      <c r="AV25" s="728"/>
      <c r="AW25" s="731"/>
      <c r="AX25" s="731"/>
      <c r="AY25" s="731"/>
      <c r="AZ25" s="731"/>
      <c r="BA25" s="731"/>
      <c r="BB25" s="731"/>
      <c r="BC25" s="731"/>
      <c r="BD25" s="729">
        <f>SUM(BD14:BD23)</f>
        <v>0</v>
      </c>
      <c r="BE25" s="729">
        <f t="shared" ref="BE25:BM25" si="30">SUM(BE14:BE23)</f>
        <v>0</v>
      </c>
      <c r="BF25" s="729">
        <f t="shared" si="30"/>
        <v>0</v>
      </c>
      <c r="BG25" s="729">
        <f t="shared" si="30"/>
        <v>0</v>
      </c>
      <c r="BH25" s="729">
        <f t="shared" si="30"/>
        <v>0</v>
      </c>
      <c r="BI25" s="729">
        <f t="shared" si="30"/>
        <v>0</v>
      </c>
      <c r="BJ25" s="729">
        <f t="shared" si="30"/>
        <v>0</v>
      </c>
      <c r="BK25" s="729">
        <f t="shared" si="30"/>
        <v>0</v>
      </c>
      <c r="BL25" s="729">
        <f t="shared" si="30"/>
        <v>0</v>
      </c>
      <c r="BM25" s="729">
        <f t="shared" si="30"/>
        <v>0</v>
      </c>
      <c r="BN25" s="488">
        <f>SUM(BN14:BN23)</f>
        <v>0</v>
      </c>
    </row>
    <row r="26" spans="1:66" ht="10.5" customHeight="1" x14ac:dyDescent="0.3">
      <c r="A26" s="834"/>
      <c r="B26" s="834"/>
      <c r="C26" s="834"/>
      <c r="D26" s="834"/>
      <c r="E26" s="473"/>
      <c r="F26" s="475">
        <f>E25+F25</f>
        <v>0</v>
      </c>
      <c r="G26" s="475">
        <f>AJ29+AK29*2</f>
        <v>0</v>
      </c>
      <c r="H26" s="475"/>
      <c r="I26" s="475"/>
      <c r="J26" s="476"/>
      <c r="K26" s="474"/>
      <c r="L26" s="475">
        <f>K25+L25</f>
        <v>0</v>
      </c>
      <c r="M26" s="475">
        <f>AL29+AM29*2</f>
        <v>0</v>
      </c>
      <c r="N26" s="474"/>
      <c r="O26" s="474"/>
      <c r="P26" s="475"/>
      <c r="Q26" s="474"/>
      <c r="R26" s="475">
        <f>Q25+R25</f>
        <v>0</v>
      </c>
      <c r="S26" s="475">
        <f>AN29+AO29*2</f>
        <v>0</v>
      </c>
      <c r="T26" s="474"/>
      <c r="U26" s="474"/>
      <c r="V26" s="475"/>
      <c r="W26" s="474"/>
      <c r="X26" s="475">
        <f>W25+X25</f>
        <v>0</v>
      </c>
      <c r="Y26" s="475">
        <f>AP29+AQ29*2</f>
        <v>0</v>
      </c>
      <c r="Z26" s="474"/>
      <c r="AA26" s="474"/>
      <c r="AB26" s="475"/>
      <c r="AC26" s="474"/>
      <c r="AD26" s="475">
        <f>AC25+AD25</f>
        <v>0</v>
      </c>
      <c r="AE26" s="475">
        <f>AR29+AS29*2</f>
        <v>0</v>
      </c>
      <c r="AF26" s="474"/>
      <c r="AG26" s="474"/>
      <c r="AH26" s="475"/>
      <c r="AI26" s="720"/>
      <c r="AJ26" s="720"/>
      <c r="AK26" s="140">
        <f>F26+L26+R26+X26+AD26</f>
        <v>0</v>
      </c>
      <c r="AL26" s="140">
        <f>G26+M26+S26+Y26+AE26</f>
        <v>0</v>
      </c>
      <c r="AM26" s="720"/>
      <c r="AN26" s="720"/>
      <c r="AO26" s="720"/>
      <c r="AP26" s="720"/>
      <c r="AQ26" s="141" t="s">
        <v>291</v>
      </c>
      <c r="AR26" s="720"/>
      <c r="AS26" s="720"/>
      <c r="AT26" s="730">
        <f>SUM(AU14:AU22,AW14:AW22,AY14:AY22,BA14:BA22,BC14:BC22)</f>
        <v>0</v>
      </c>
      <c r="AU26" s="730" t="s">
        <v>292</v>
      </c>
      <c r="BD26" s="729">
        <f>SUM(BD14:BD22,BF14:BF22,BH14:BH22,BJ14:BJ22,BL14:BL22)</f>
        <v>0</v>
      </c>
      <c r="BE26" s="729" t="s">
        <v>293</v>
      </c>
    </row>
    <row r="27" spans="1:66" ht="36.75" customHeight="1" x14ac:dyDescent="0.55000000000000004">
      <c r="A27" s="477">
        <f>IF(AN25&gt;AO25,AN25,)</f>
        <v>0</v>
      </c>
      <c r="B27" s="473"/>
      <c r="C27" s="473"/>
      <c r="D27" s="478"/>
      <c r="E27" s="473"/>
      <c r="F27" s="473"/>
      <c r="G27" s="473"/>
      <c r="H27" s="473"/>
      <c r="I27" s="473"/>
      <c r="J27" s="473"/>
      <c r="K27" s="142">
        <f>IF(AK26&gt;0,"Zusammengezählt werden "&amp;AK26&amp;" Schüler in  "&amp;AL26&amp;" Gruppen geführt  ",)</f>
        <v>0</v>
      </c>
      <c r="L27" s="479">
        <f>IF(AN25&gt;0,"&gt;="&amp;ROUND(AQ45/2,1),)</f>
        <v>0</v>
      </c>
      <c r="M27" s="480"/>
      <c r="N27" s="835">
        <f>IF(BN25=1,BN25&amp;" Einheit dauert unter "&amp;BN12&amp;" Minuten!
 Rücksprache mit Präs/3 halten!",IF(BN25&gt;1,BN25&amp;" Einheiten dauern unter "&amp;BN12&amp;" Minuten!
 Rücksprache mit Präs/3 halten!",))</f>
        <v>0</v>
      </c>
      <c r="O27" s="835"/>
      <c r="P27" s="835"/>
      <c r="Q27" s="835"/>
      <c r="R27" s="835"/>
      <c r="S27" s="836" t="str">
        <f>IF(OR(AK26&gt;0,H31&gt;0),"… über 5 Wochentage im Durch-  
  schnitt mit "&amp;BD30&amp;" Gruppen",)&amp;IF(H31&gt;0,"
davon "&amp;H31&amp;" in verschr. Klassen",)</f>
        <v/>
      </c>
      <c r="T27" s="836"/>
      <c r="U27" s="836"/>
      <c r="V27" s="836"/>
      <c r="W27" s="836"/>
      <c r="X27" s="836"/>
      <c r="Y27" s="720"/>
      <c r="Z27" s="720"/>
      <c r="AA27" s="720"/>
      <c r="AB27" s="720"/>
      <c r="AC27" s="720"/>
      <c r="AD27" s="720"/>
      <c r="AE27" s="720"/>
      <c r="AF27" s="142">
        <f>IF(A28&gt;0,"bei max. "&amp;AI27&amp;" LZGrup",)</f>
        <v>0</v>
      </c>
      <c r="AG27" s="142"/>
      <c r="AH27" s="720"/>
      <c r="AI27" s="427">
        <f>MAX(MAX(AJ31:AJ40,AL31:AL40,AN31:AN40,AP31:AP40,AR31:AR40),MAX(AK31:AK40,AM31:AM40,AO31:AO40,AQ31:AQ40,AS31:AS40)*2)</f>
        <v>0</v>
      </c>
      <c r="AJ27" s="720"/>
      <c r="AK27" s="143">
        <f>IF(AK26&gt;0,ROUND(AK26/AL26,1),)</f>
        <v>0</v>
      </c>
      <c r="AL27" s="144">
        <f>SUM(AJ28:AS28)</f>
        <v>0</v>
      </c>
      <c r="AM27" s="720"/>
      <c r="AN27" s="720"/>
      <c r="AO27" s="145">
        <f>IF(D41&gt;0,AI42+H31,)</f>
        <v>0</v>
      </c>
      <c r="AP27" s="146">
        <f>ROUND(AO27,0)</f>
        <v>0</v>
      </c>
      <c r="AQ27" s="141">
        <f>INT(AP27/2)</f>
        <v>0</v>
      </c>
      <c r="AR27" s="147">
        <f>ROUNDUP(AP27/2,0)</f>
        <v>0</v>
      </c>
      <c r="AS27" s="720"/>
      <c r="BD27" s="729">
        <f>SUM(BE14:BE22,BG14:BG22,BI14:BI22,BK14:BK22,BM14:BM22)</f>
        <v>0</v>
      </c>
      <c r="BE27" s="729" t="s">
        <v>294</v>
      </c>
    </row>
    <row r="28" spans="1:66" ht="18.75" x14ac:dyDescent="0.3">
      <c r="A28" s="837">
        <f>IF(SUM(I25,O25,U25,AA25,AG25)&lt;AO25,SUM(I25,O25,U25,AA25,AG25),AO25)</f>
        <v>0</v>
      </c>
      <c r="B28" s="837"/>
      <c r="C28" s="720"/>
      <c r="D28" s="481">
        <f>IF(AND(AK26&gt;0,AM25&gt;0),"  (umgerechnete) Wochenstden sind somit tatsächlich über die Lehrerbesoldung bei pr3 verrechenbar.",IF(AK26&gt;0,"  Wochenstunden sind somit tatsächlich über die Lehrerbesoldung bei pr3 verrechenbar.",))</f>
        <v>0</v>
      </c>
      <c r="E28" s="183"/>
      <c r="F28" s="720"/>
      <c r="G28" s="720"/>
      <c r="H28" s="720"/>
      <c r="I28" s="720"/>
      <c r="J28" s="720"/>
      <c r="K28" s="720"/>
      <c r="L28" s="720"/>
      <c r="M28" s="720"/>
      <c r="N28" s="720"/>
      <c r="O28" s="720"/>
      <c r="P28" s="720"/>
      <c r="Q28" s="720"/>
      <c r="R28" s="481"/>
      <c r="S28" s="482">
        <f>IF(AN25&gt;0,"Davon "&amp;AM25&amp;" ILZ ",)</f>
        <v>0</v>
      </c>
      <c r="X28" s="720"/>
      <c r="Y28" s="720"/>
      <c r="Z28" s="720"/>
      <c r="AA28" s="720"/>
      <c r="AB28" s="720"/>
      <c r="AC28" s="720"/>
      <c r="AD28" s="149">
        <f ca="1">TODAY()</f>
        <v>45364</v>
      </c>
      <c r="AE28" s="150"/>
      <c r="AF28" s="150"/>
      <c r="AG28" s="150"/>
      <c r="AH28" s="720"/>
      <c r="AI28" s="720"/>
      <c r="AJ28" s="720"/>
      <c r="AK28" s="151">
        <f>IF((AJ29+AK29)&gt;0,1,)</f>
        <v>0</v>
      </c>
      <c r="AL28" s="152"/>
      <c r="AM28" s="151">
        <f>IF((AL29+AM29)&gt;0,1,)</f>
        <v>0</v>
      </c>
      <c r="AN28" s="152"/>
      <c r="AO28" s="151">
        <f>IF((AN29+AO29)&gt;0,1,)</f>
        <v>0</v>
      </c>
      <c r="AP28" s="152"/>
      <c r="AQ28" s="151">
        <f>IF((AP29+AQ29)&gt;0,1,)</f>
        <v>0</v>
      </c>
      <c r="AR28" s="152"/>
      <c r="AS28" s="151">
        <f>IF((AR29+AS29)&gt;0,1,)</f>
        <v>0</v>
      </c>
      <c r="BD28" s="729">
        <f>H31*5</f>
        <v>0</v>
      </c>
      <c r="BE28" s="729" t="s">
        <v>295</v>
      </c>
    </row>
    <row r="29" spans="1:66" ht="18.75" x14ac:dyDescent="0.3">
      <c r="A29" s="838">
        <f>IF(SUM(I25,O25,U25,AA25,AG25)&gt;A28,SUM(I25,O25,U25,AA25,AG25),)</f>
        <v>0</v>
      </c>
      <c r="B29" s="838"/>
      <c r="C29" s="720"/>
      <c r="D29" s="183">
        <f>IF(A29&lt;A28,,IF(AND(AK26&gt;0,AM25&gt;0),"  (umgerechnete) Wochenstunden werden aufgrund der Gruppenbildung vergeben.",IF(AK26&gt;0,"  Wochenstunden werden aufgrund der Gruppenbildung vergeben.",)))</f>
        <v>0</v>
      </c>
      <c r="E29" s="720"/>
      <c r="F29" s="720"/>
      <c r="G29" s="720"/>
      <c r="H29" s="720"/>
      <c r="I29" s="720"/>
      <c r="J29" s="720"/>
      <c r="K29" s="720"/>
      <c r="R29" s="720"/>
      <c r="U29" s="483"/>
      <c r="V29" s="483"/>
      <c r="W29" s="483"/>
      <c r="X29" s="732"/>
      <c r="Y29" s="839"/>
      <c r="Z29" s="840"/>
      <c r="AA29" s="183"/>
      <c r="AB29" s="183"/>
      <c r="AC29" s="183"/>
      <c r="AD29" s="733"/>
      <c r="AE29" s="171" t="s">
        <v>80</v>
      </c>
      <c r="AF29" s="733"/>
      <c r="AG29" s="734"/>
      <c r="AH29" s="183"/>
      <c r="AI29" s="720"/>
      <c r="AJ29" s="153">
        <f>SUM(AJ31:AJ40)</f>
        <v>0</v>
      </c>
      <c r="AK29" s="153">
        <f>SUM(AK31:AK40)</f>
        <v>0</v>
      </c>
      <c r="AL29" s="153">
        <f t="shared" ref="AL29:AS29" si="31">SUM(AL31:AL40)</f>
        <v>0</v>
      </c>
      <c r="AM29" s="153">
        <f t="shared" si="31"/>
        <v>0</v>
      </c>
      <c r="AN29" s="153">
        <f t="shared" si="31"/>
        <v>0</v>
      </c>
      <c r="AO29" s="153">
        <f t="shared" si="31"/>
        <v>0</v>
      </c>
      <c r="AP29" s="153">
        <f t="shared" si="31"/>
        <v>0</v>
      </c>
      <c r="AQ29" s="153">
        <f t="shared" si="31"/>
        <v>0</v>
      </c>
      <c r="AR29" s="153">
        <f t="shared" si="31"/>
        <v>0</v>
      </c>
      <c r="AS29" s="153">
        <f t="shared" si="31"/>
        <v>0</v>
      </c>
      <c r="BD29" s="728">
        <f>SUM(BD26:BD28)/5</f>
        <v>0</v>
      </c>
      <c r="BE29" s="720" t="s">
        <v>296</v>
      </c>
    </row>
    <row r="30" spans="1:66" ht="18.75" customHeight="1" x14ac:dyDescent="0.3">
      <c r="A30" s="841">
        <f>IF(A29-A28&gt;0,A29-A28,)</f>
        <v>0</v>
      </c>
      <c r="B30" s="841"/>
      <c r="C30" s="720"/>
      <c r="D30" s="183">
        <f>IF(A29&lt;A28,,IF(AND(AK27&gt;0,AM26&gt;0),"  (umgerechnete) Wochenstunden werden somit vom Grundkonti abgezogen.",IF(AK27&gt;0,"  Wochenstunden werden somit vom Grundkonti abegezogen.",)))</f>
        <v>0</v>
      </c>
      <c r="E30" s="720"/>
      <c r="F30" s="720"/>
      <c r="G30" s="720"/>
      <c r="H30" s="720"/>
      <c r="I30" s="720"/>
      <c r="J30" s="720"/>
      <c r="K30" s="720"/>
      <c r="R30" s="720"/>
      <c r="S30" s="182"/>
      <c r="T30" s="182"/>
      <c r="U30" s="483"/>
      <c r="V30" s="483"/>
      <c r="W30" s="483"/>
      <c r="X30" s="483"/>
      <c r="Y30" s="483"/>
      <c r="Z30" s="483"/>
      <c r="AA30" s="183"/>
      <c r="AB30" s="183"/>
      <c r="AC30" s="183"/>
      <c r="AD30" s="734"/>
      <c r="AE30" s="484"/>
      <c r="AF30" s="734"/>
      <c r="AG30" s="734"/>
      <c r="AH30" s="183"/>
      <c r="AI30" s="720"/>
      <c r="AJ30" s="153"/>
      <c r="AK30" s="153"/>
      <c r="AL30" s="153"/>
      <c r="AM30" s="153"/>
      <c r="AN30" s="153"/>
      <c r="AO30" s="153"/>
      <c r="AP30" s="153"/>
      <c r="AQ30" s="153"/>
      <c r="AR30" s="153"/>
      <c r="AS30" s="153"/>
      <c r="BD30" s="728">
        <f>ROUNDUP(BD29,0)</f>
        <v>0</v>
      </c>
      <c r="BE30" s="720" t="s">
        <v>297</v>
      </c>
    </row>
    <row r="31" spans="1:66" ht="23.25" x14ac:dyDescent="0.35">
      <c r="A31" s="154" t="s">
        <v>81</v>
      </c>
      <c r="B31" s="184"/>
      <c r="G31" s="185" t="str">
        <f>IF(H31&gt;0,"und zwar in","")</f>
        <v/>
      </c>
      <c r="H31" s="186">
        <f>ROUND(Konti_ASO!I12,2)</f>
        <v>0</v>
      </c>
      <c r="I31" s="187" t="str">
        <f>IF(H31&gt;0,"KL mit","")</f>
        <v/>
      </c>
      <c r="J31" s="185"/>
      <c r="K31" s="186">
        <f>ROUND(Konti_ASO!E44,2)</f>
        <v>0</v>
      </c>
      <c r="L31" s="88" t="str">
        <f>IF(K31&gt;0," anrechenbaren Wochenstunden für Lernzeiten","")</f>
        <v/>
      </c>
      <c r="O31" s="188"/>
      <c r="AJ31" s="153">
        <f>IF(E14&gt;0,ROUND(G14*50/$C14,1),)</f>
        <v>0</v>
      </c>
      <c r="AK31" s="153">
        <f>IF(F14&gt;0,ROUND(H14*50/$C14,1),)</f>
        <v>0</v>
      </c>
      <c r="AL31" s="153">
        <f t="shared" ref="AL31:AM40" si="32">IF(K14&gt;0,ROUND(M14*50/$C14,1),)</f>
        <v>0</v>
      </c>
      <c r="AM31" s="153">
        <f t="shared" si="32"/>
        <v>0</v>
      </c>
      <c r="AN31" s="153">
        <f t="shared" ref="AN31:AO40" si="33">IF(Q14&gt;0,ROUND(S14*50/$C14,1),)</f>
        <v>0</v>
      </c>
      <c r="AO31" s="153">
        <f t="shared" si="33"/>
        <v>0</v>
      </c>
      <c r="AP31" s="153">
        <f t="shared" ref="AP31:AQ40" si="34">IF(W14&gt;0,ROUND(Y14*50/$C14,1),)</f>
        <v>0</v>
      </c>
      <c r="AQ31" s="153">
        <f t="shared" si="34"/>
        <v>0</v>
      </c>
      <c r="AR31" s="153">
        <f>IF(AC14&gt;0,ROUND(AE14*50/$C14,1),)</f>
        <v>0</v>
      </c>
      <c r="AS31" s="153">
        <f>IF(AD14&gt;0,ROUND(AF14*50/$C14,1),)</f>
        <v>0</v>
      </c>
      <c r="BD31" s="728">
        <f>ROUNDUP(BD29/2,0)</f>
        <v>0</v>
      </c>
      <c r="BE31" s="720" t="s">
        <v>298</v>
      </c>
    </row>
    <row r="32" spans="1:66" hidden="1" x14ac:dyDescent="0.25">
      <c r="AJ32" s="153">
        <f t="shared" ref="AJ32:AK40" si="35">IF(E15&gt;0,ROUND(G15*50/$C15,1),)</f>
        <v>0</v>
      </c>
      <c r="AK32" s="153">
        <f t="shared" si="35"/>
        <v>0</v>
      </c>
      <c r="AL32" s="153">
        <f t="shared" si="32"/>
        <v>0</v>
      </c>
      <c r="AM32" s="153">
        <f t="shared" si="32"/>
        <v>0</v>
      </c>
      <c r="AN32" s="153">
        <f t="shared" si="33"/>
        <v>0</v>
      </c>
      <c r="AO32" s="153">
        <f t="shared" si="33"/>
        <v>0</v>
      </c>
      <c r="AP32" s="153">
        <f t="shared" si="34"/>
        <v>0</v>
      </c>
      <c r="AQ32" s="153">
        <f t="shared" si="34"/>
        <v>0</v>
      </c>
      <c r="AR32" s="153">
        <f>IF(AC15&gt;0,ROUND(AE15*50/$C15,1),)</f>
        <v>0</v>
      </c>
      <c r="AS32" s="153">
        <f>IF(AD15&gt;0,ROUND(AF15*50/$C15,1),)</f>
        <v>0</v>
      </c>
    </row>
    <row r="33" spans="1:57" hidden="1" x14ac:dyDescent="0.25">
      <c r="AJ33" s="153">
        <f t="shared" si="35"/>
        <v>0</v>
      </c>
      <c r="AK33" s="153">
        <f t="shared" si="35"/>
        <v>0</v>
      </c>
      <c r="AL33" s="153">
        <f t="shared" si="32"/>
        <v>0</v>
      </c>
      <c r="AM33" s="153">
        <f t="shared" si="32"/>
        <v>0</v>
      </c>
      <c r="AN33" s="153">
        <f t="shared" si="33"/>
        <v>0</v>
      </c>
      <c r="AO33" s="153">
        <f t="shared" si="33"/>
        <v>0</v>
      </c>
      <c r="AP33" s="153">
        <f t="shared" si="34"/>
        <v>0</v>
      </c>
      <c r="AQ33" s="153">
        <f t="shared" si="34"/>
        <v>0</v>
      </c>
      <c r="AR33" s="153">
        <f t="shared" ref="AR33:AS40" si="36">IF(AC16&gt;0,ROUND(AE16*50/$C16,1),)</f>
        <v>0</v>
      </c>
      <c r="AS33" s="153">
        <f t="shared" si="36"/>
        <v>0</v>
      </c>
    </row>
    <row r="34" spans="1:57" hidden="1" x14ac:dyDescent="0.25">
      <c r="AJ34" s="153">
        <f t="shared" si="35"/>
        <v>0</v>
      </c>
      <c r="AK34" s="153">
        <f>IF(F17&gt;0,ROUND(H17*50/$C17,1),)</f>
        <v>0</v>
      </c>
      <c r="AL34" s="153">
        <f t="shared" si="32"/>
        <v>0</v>
      </c>
      <c r="AM34" s="153">
        <f t="shared" si="32"/>
        <v>0</v>
      </c>
      <c r="AN34" s="153">
        <f t="shared" si="33"/>
        <v>0</v>
      </c>
      <c r="AO34" s="153">
        <f t="shared" si="33"/>
        <v>0</v>
      </c>
      <c r="AP34" s="153">
        <f t="shared" si="34"/>
        <v>0</v>
      </c>
      <c r="AQ34" s="153">
        <f t="shared" si="34"/>
        <v>0</v>
      </c>
      <c r="AR34" s="153">
        <f t="shared" si="36"/>
        <v>0</v>
      </c>
      <c r="AS34" s="153">
        <f t="shared" si="36"/>
        <v>0</v>
      </c>
    </row>
    <row r="35" spans="1:57" hidden="1" x14ac:dyDescent="0.25">
      <c r="AJ35" s="153">
        <f t="shared" si="35"/>
        <v>0</v>
      </c>
      <c r="AK35" s="153">
        <f>IF(F18&gt;0,ROUND(H18*50/$C18,1),)</f>
        <v>0</v>
      </c>
      <c r="AL35" s="153">
        <f t="shared" si="32"/>
        <v>0</v>
      </c>
      <c r="AM35" s="153">
        <f t="shared" si="32"/>
        <v>0</v>
      </c>
      <c r="AN35" s="153">
        <f t="shared" si="33"/>
        <v>0</v>
      </c>
      <c r="AO35" s="153">
        <f t="shared" si="33"/>
        <v>0</v>
      </c>
      <c r="AP35" s="153">
        <f t="shared" si="34"/>
        <v>0</v>
      </c>
      <c r="AQ35" s="153">
        <f t="shared" si="34"/>
        <v>0</v>
      </c>
      <c r="AR35" s="153">
        <f t="shared" si="36"/>
        <v>0</v>
      </c>
      <c r="AS35" s="153">
        <f t="shared" si="36"/>
        <v>0</v>
      </c>
    </row>
    <row r="36" spans="1:57" hidden="1" x14ac:dyDescent="0.25">
      <c r="AJ36" s="153">
        <f t="shared" si="35"/>
        <v>0</v>
      </c>
      <c r="AK36" s="153">
        <f>IF(F19&gt;0,ROUND(H19*50/$C19,1),)</f>
        <v>0</v>
      </c>
      <c r="AL36" s="153">
        <f t="shared" si="32"/>
        <v>0</v>
      </c>
      <c r="AM36" s="153">
        <f t="shared" si="32"/>
        <v>0</v>
      </c>
      <c r="AN36" s="153">
        <f t="shared" si="33"/>
        <v>0</v>
      </c>
      <c r="AO36" s="153">
        <f t="shared" si="33"/>
        <v>0</v>
      </c>
      <c r="AP36" s="153">
        <f t="shared" si="34"/>
        <v>0</v>
      </c>
      <c r="AQ36" s="153">
        <f t="shared" si="34"/>
        <v>0</v>
      </c>
      <c r="AR36" s="153">
        <f t="shared" si="36"/>
        <v>0</v>
      </c>
      <c r="AS36" s="153">
        <f t="shared" si="36"/>
        <v>0</v>
      </c>
    </row>
    <row r="37" spans="1:57" hidden="1" x14ac:dyDescent="0.25">
      <c r="AJ37" s="153">
        <f t="shared" si="35"/>
        <v>0</v>
      </c>
      <c r="AK37" s="153">
        <f t="shared" si="35"/>
        <v>0</v>
      </c>
      <c r="AL37" s="153">
        <f t="shared" si="32"/>
        <v>0</v>
      </c>
      <c r="AM37" s="153">
        <f t="shared" si="32"/>
        <v>0</v>
      </c>
      <c r="AN37" s="153">
        <f t="shared" si="33"/>
        <v>0</v>
      </c>
      <c r="AO37" s="153">
        <f t="shared" si="33"/>
        <v>0</v>
      </c>
      <c r="AP37" s="153">
        <f t="shared" si="34"/>
        <v>0</v>
      </c>
      <c r="AQ37" s="153">
        <f t="shared" si="34"/>
        <v>0</v>
      </c>
      <c r="AR37" s="153">
        <f t="shared" si="36"/>
        <v>0</v>
      </c>
      <c r="AS37" s="153">
        <f t="shared" si="36"/>
        <v>0</v>
      </c>
    </row>
    <row r="38" spans="1:57" hidden="1" x14ac:dyDescent="0.25">
      <c r="AJ38" s="153">
        <f t="shared" si="35"/>
        <v>0</v>
      </c>
      <c r="AK38" s="153">
        <f t="shared" si="35"/>
        <v>0</v>
      </c>
      <c r="AL38" s="153">
        <f t="shared" si="32"/>
        <v>0</v>
      </c>
      <c r="AM38" s="153">
        <f t="shared" si="32"/>
        <v>0</v>
      </c>
      <c r="AN38" s="153">
        <f t="shared" si="33"/>
        <v>0</v>
      </c>
      <c r="AO38" s="153">
        <f t="shared" si="33"/>
        <v>0</v>
      </c>
      <c r="AP38" s="153">
        <f t="shared" si="34"/>
        <v>0</v>
      </c>
      <c r="AQ38" s="153">
        <f t="shared" si="34"/>
        <v>0</v>
      </c>
      <c r="AR38" s="153">
        <f t="shared" si="36"/>
        <v>0</v>
      </c>
      <c r="AS38" s="153">
        <f t="shared" si="36"/>
        <v>0</v>
      </c>
    </row>
    <row r="39" spans="1:57" ht="9" customHeight="1" x14ac:dyDescent="0.25">
      <c r="AJ39" s="153">
        <f t="shared" si="35"/>
        <v>0</v>
      </c>
      <c r="AK39" s="153">
        <f>IF(F22&gt;0,ROUND(H22*50/$C22,1),)</f>
        <v>0</v>
      </c>
      <c r="AL39" s="153">
        <f t="shared" si="32"/>
        <v>0</v>
      </c>
      <c r="AM39" s="153">
        <f t="shared" si="32"/>
        <v>0</v>
      </c>
      <c r="AN39" s="153">
        <f t="shared" si="33"/>
        <v>0</v>
      </c>
      <c r="AO39" s="153">
        <f t="shared" si="33"/>
        <v>0</v>
      </c>
      <c r="AP39" s="153">
        <f t="shared" si="34"/>
        <v>0</v>
      </c>
      <c r="AQ39" s="153">
        <f t="shared" si="34"/>
        <v>0</v>
      </c>
      <c r="AR39" s="153">
        <f t="shared" si="36"/>
        <v>0</v>
      </c>
      <c r="AS39" s="153">
        <f t="shared" si="36"/>
        <v>0</v>
      </c>
      <c r="BD39" s="735">
        <f>Konti_ASO!D21</f>
        <v>0</v>
      </c>
      <c r="BE39" s="720" t="s">
        <v>388</v>
      </c>
    </row>
    <row r="40" spans="1:57" ht="21" x14ac:dyDescent="0.35">
      <c r="A40" s="842">
        <f>K31</f>
        <v>0</v>
      </c>
      <c r="B40" s="842"/>
      <c r="C40" s="720"/>
      <c r="D40" s="155">
        <f>IF(H31&gt;0,"  für verschränkte Form",)</f>
        <v>0</v>
      </c>
      <c r="E40" s="148"/>
      <c r="H40" s="189">
        <f>IF(A40&gt;0,"   .. sofern von der BilDi genehmigt.",)</f>
        <v>0</v>
      </c>
      <c r="I40" s="189"/>
      <c r="K40" s="720"/>
      <c r="L40" s="720"/>
      <c r="M40" s="720"/>
      <c r="N40" s="720"/>
      <c r="O40" s="720"/>
      <c r="P40" s="720"/>
      <c r="Q40" s="720"/>
      <c r="R40" s="720"/>
      <c r="S40" s="190">
        <f>IF(D41&gt;0,"Beim Leiter (im Altrecht)",)</f>
        <v>0</v>
      </c>
      <c r="V40" s="720"/>
      <c r="W40" s="720"/>
      <c r="X40" s="720"/>
      <c r="AB40" s="191">
        <f>IF(BD30&gt;0,"..mit/falls "&amp;BD30&amp;" Gruppen:",)</f>
        <v>0</v>
      </c>
      <c r="AC40" s="156">
        <f>IF(BD31&gt;0,"+ "&amp;BD31&amp;" Kl. bei LeiterZulage",)</f>
        <v>0</v>
      </c>
      <c r="AD40" s="720"/>
      <c r="AE40" s="720"/>
      <c r="AF40" s="720"/>
      <c r="AG40" s="720"/>
      <c r="AH40" s="191"/>
      <c r="AI40" s="736"/>
      <c r="AJ40" s="153">
        <f t="shared" si="35"/>
        <v>0</v>
      </c>
      <c r="AK40" s="153">
        <f t="shared" si="35"/>
        <v>0</v>
      </c>
      <c r="AL40" s="153">
        <f t="shared" si="32"/>
        <v>0</v>
      </c>
      <c r="AM40" s="153">
        <f t="shared" si="32"/>
        <v>0</v>
      </c>
      <c r="AN40" s="153">
        <f t="shared" si="33"/>
        <v>0</v>
      </c>
      <c r="AO40" s="153">
        <f t="shared" si="33"/>
        <v>0</v>
      </c>
      <c r="AP40" s="153">
        <f t="shared" si="34"/>
        <v>0</v>
      </c>
      <c r="AQ40" s="153">
        <f t="shared" si="34"/>
        <v>0</v>
      </c>
      <c r="AR40" s="153">
        <f t="shared" si="36"/>
        <v>0</v>
      </c>
      <c r="AS40" s="153">
        <f t="shared" si="36"/>
        <v>0</v>
      </c>
      <c r="BE40" s="720" t="s">
        <v>389</v>
      </c>
    </row>
    <row r="41" spans="1:57" x14ac:dyDescent="0.25">
      <c r="A41" s="157" t="s">
        <v>82</v>
      </c>
      <c r="B41" s="737"/>
      <c r="C41" s="720">
        <f>IF(A40&lt;999,A40,)</f>
        <v>0</v>
      </c>
      <c r="D41" s="158">
        <f>(A28+A30)+C41</f>
        <v>0</v>
      </c>
      <c r="E41" s="159">
        <f>IF(A40&gt;0," = zusammen",)</f>
        <v>0</v>
      </c>
      <c r="F41" s="720"/>
      <c r="G41" s="720"/>
      <c r="J41" s="720"/>
      <c r="M41" s="720"/>
      <c r="N41" s="720"/>
      <c r="O41" s="720"/>
      <c r="P41" s="720"/>
      <c r="Q41" s="720"/>
      <c r="R41" s="720"/>
      <c r="S41" s="720"/>
      <c r="T41" s="720"/>
      <c r="U41" s="720"/>
      <c r="V41" s="720"/>
      <c r="W41" s="720"/>
      <c r="X41" s="720"/>
      <c r="Y41" s="720"/>
      <c r="Z41" s="720"/>
      <c r="AA41" s="720"/>
      <c r="AB41" s="720"/>
      <c r="AC41" s="720"/>
      <c r="AD41" s="720"/>
      <c r="AE41" s="720"/>
      <c r="AF41" s="160">
        <f>IF(BD30&gt;0,"[ "&amp;BD30&amp;" Gruppen /2 auf Ganze aufgerundet]",)</f>
        <v>0</v>
      </c>
      <c r="AG41" s="160"/>
      <c r="AH41" s="720"/>
      <c r="AI41" s="731"/>
      <c r="AJ41" s="720"/>
      <c r="AK41" s="720"/>
      <c r="AL41" s="720"/>
      <c r="AM41" s="720"/>
      <c r="AN41" s="720"/>
      <c r="AO41" s="720"/>
      <c r="AP41" s="720"/>
      <c r="AQ41" s="720"/>
      <c r="AR41" s="720"/>
      <c r="AS41" s="720"/>
    </row>
    <row r="42" spans="1:57" x14ac:dyDescent="0.25">
      <c r="A42" s="831"/>
      <c r="B42" s="831"/>
      <c r="C42" s="831"/>
      <c r="D42" s="831"/>
      <c r="E42" s="831"/>
      <c r="F42" s="831"/>
      <c r="G42" s="831"/>
      <c r="H42" s="831"/>
      <c r="I42" s="831"/>
      <c r="J42" s="831"/>
      <c r="K42" s="831"/>
      <c r="L42" s="831"/>
      <c r="M42" s="831"/>
      <c r="N42" s="831"/>
      <c r="O42" s="831"/>
      <c r="P42" s="831"/>
      <c r="Q42" s="831"/>
      <c r="R42" s="831"/>
      <c r="S42" s="831"/>
      <c r="T42" s="831"/>
      <c r="U42" s="831"/>
      <c r="V42" s="831"/>
      <c r="W42" s="831"/>
      <c r="X42" s="831"/>
      <c r="Y42" s="831"/>
      <c r="Z42" s="161">
        <f>IF(AND(BD30&gt;0,SUM(BD31,BD39)&gt;7,SUM(BD31,BD39)&lt;19)," SupplierV reduziert um "&amp;BD30*0.75&amp;" WoStd",IF(AND(SUM(BD31,BD39,)&lt;=7,BD30&gt;0)," Einrechnung von "&amp;BD30*0.75&amp;" WoStd",))</f>
        <v>0</v>
      </c>
      <c r="AA42" s="161"/>
      <c r="AB42" s="720"/>
      <c r="AC42" s="720"/>
      <c r="AD42" s="720"/>
      <c r="AE42" s="720"/>
      <c r="AF42" s="720"/>
      <c r="AG42" s="720"/>
      <c r="AH42" s="720"/>
      <c r="AI42" s="162">
        <f>ROUNDUP(AJ42/5,0)</f>
        <v>0</v>
      </c>
      <c r="AJ42" s="163">
        <f>SUM(AK42:AS42)</f>
        <v>0</v>
      </c>
      <c r="AK42" s="162">
        <f>SUM((AJ31+AK31*2),(AJ32+AK32*2),(AJ33+AK33*2),(AJ34+AK34*2),(AJ35+AK35*2),(AJ36+AK36*2),(AJ37+AK37*2),(AJ38+AK38*2),(AJ39+AK39*2),(AJ40+AK40*2))</f>
        <v>0</v>
      </c>
      <c r="AL42" s="164"/>
      <c r="AM42" s="162">
        <f>SUM((AL31+AM31*2),(AL32+AM32*2),(AL33+AM33*2),(AL34+AM34*2),(AL35+AM35*2),(AL36+AM36*2),(AL37+AM37*2),(AL38+AM38*2),(AL39+AM39*2),(AL40+AM40*2))</f>
        <v>0</v>
      </c>
      <c r="AN42" s="164"/>
      <c r="AO42" s="162">
        <f>SUM((AN31+AO31*2),(AN32+AO32*2),(AN33+AO33*2),(AN34+AO34*2),(AN35+AO35*2),(AN36+AO36*2),(AN37+AO37*2),(AN38+AO38*2),(AN39+AO39*2),(AN40+AO40*2))</f>
        <v>0</v>
      </c>
      <c r="AP42" s="164"/>
      <c r="AQ42" s="162">
        <f>SUM((AP31+AQ31*2),(AP32+AQ32*2),(AP33+AQ33*2),(AP34+AQ34*2),(AP35+AQ35*2),(AP36+AQ36*2),(AP37+AQ37*2),(AP38+AQ38*2),(AP39+AQ39*2),(AP40+AQ40*2))</f>
        <v>0</v>
      </c>
      <c r="AR42" s="164"/>
      <c r="AS42" s="162">
        <f>SUM((AR31+AS31*2),(AR32+AS32*2),(AR33+AS33*2),(AR34+AS34*2),(AR35+AS35*2),(AR36+AS36*2),(AR37+AS37*2),(AR38+AS38*2),(AR39+AS39*2),(AR40+AS40*2))</f>
        <v>0</v>
      </c>
    </row>
    <row r="43" spans="1:57" x14ac:dyDescent="0.25">
      <c r="A43" s="831"/>
      <c r="B43" s="831"/>
      <c r="C43" s="831"/>
      <c r="D43" s="831"/>
      <c r="E43" s="831"/>
      <c r="F43" s="831"/>
      <c r="G43" s="831"/>
      <c r="H43" s="831"/>
      <c r="I43" s="831"/>
      <c r="J43" s="831"/>
      <c r="K43" s="831"/>
      <c r="L43" s="831"/>
      <c r="M43" s="831"/>
      <c r="N43" s="831"/>
      <c r="O43" s="831"/>
      <c r="P43" s="831"/>
      <c r="Q43" s="831"/>
      <c r="R43" s="831"/>
      <c r="S43" s="831"/>
      <c r="T43" s="831"/>
      <c r="U43" s="831"/>
      <c r="V43" s="831"/>
      <c r="W43" s="831"/>
      <c r="X43" s="831"/>
      <c r="Y43" s="831"/>
      <c r="AB43" s="720"/>
      <c r="AC43" s="720"/>
      <c r="AD43" s="720"/>
      <c r="AE43" s="720"/>
      <c r="AF43" s="160">
        <f>IF(BD30&gt;0,"[ bei mind. "&amp;BD30&amp;" Gruppen * 0,75 ]",)</f>
        <v>0</v>
      </c>
      <c r="AG43" s="160"/>
      <c r="AH43" s="720"/>
      <c r="AI43" s="731"/>
      <c r="AJ43" s="165">
        <f>ROUND(IF(AND(G14&gt;0,G14&lt;33),1*C14/50,)+IF(AND(G15&gt;0,G15&lt;33),1*C15/50,)+IF(AND(G16&gt;0,G16&lt;33),1*C16/50,)+IF(AND(G17&gt;0,G17&lt;33),1*C17/50,)+IF(AND(G18&gt;0,G18&lt;33),1*C18/50,)+IF(AND(G19&gt;0,G19&lt;33),1*C19/50,)+IF(AND(G20&gt;0,G20&lt;33),1*C20/50,)+IF(AND(G21&gt;0,G21&lt;33),1*C21/50,)+IF(AND(G22&gt;0,G22&lt;33),1*C22/50,)+IF(AND(G23&gt;0,G23&lt;33),1*C23/50,),3)</f>
        <v>0</v>
      </c>
      <c r="AK43" s="166"/>
      <c r="AL43" s="165">
        <f>ROUND(IF(AND(M14&gt;0,M14&lt;33),1*C14/50,)+IF(AND(M15&gt;0,M15&lt;33),1*C15/50,)+IF(AND(M16&gt;0,M16&lt;33),1*C16/50,)+IF(AND(M17&gt;0,M17&lt;33),1*C17/50,)+IF(AND(M18&gt;0,M18&lt;33),1*C18/50,)+IF(AND(M19&gt;0,M19&lt;33),1*C19/50,)+IF(AND(M20&gt;0,M20&lt;33),1*C20/50,)+IF(AND(M21&gt;0,M21&lt;33),1*C21/50,)+IF(AND(M22&gt;0,M22&lt;33),1*C22/50,)+IF(AND(M23&gt;0,M23&lt;33),1*C23/50,),3)</f>
        <v>0</v>
      </c>
      <c r="AM43" s="166"/>
      <c r="AN43" s="165">
        <f>ROUND(IF(AND(S14&gt;0,S14&lt;33),1*C14/50,)+IF(AND(S15&gt;0,S15&lt;33),1*C15/50,)+IF(AND(S16&gt;0,S16&lt;33),1*C16/50,)+IF(AND(S17&gt;0,S17&lt;33),1*C17/50,)+IF(AND(S18&gt;0,S18&lt;33),1*C18/50,)+IF(AND(S19&gt;0,S19&lt;33),1*C19/50,)+IF(AND(S20&gt;0,S20&lt;33),1*C20/50,)+IF(AND(S21&gt;0,S21&lt;33),1*C21/50,)+IF(AND(S22&gt;0,S22&lt;33),1*C22/50,)+IF(AND(S23&gt;0,S23&lt;33),1*C23/50,),3)</f>
        <v>0</v>
      </c>
      <c r="AO43" s="166"/>
      <c r="AP43" s="165">
        <f>ROUND(IF(AND(Y14&gt;0,Y14&lt;33),1*C14/50,)+IF(AND(Y15&gt;0,Y15&lt;33),1*C15/50,)+IF(AND(Y16&gt;0,Y16&lt;33),1*C16/50,)+IF(AND(Y17&gt;0,Y17&lt;33),1*C17/50,)+IF(AND(Y18&gt;0,Y18&lt;33),1*C18/50,)+IF(AND(Y19&gt;0,Y19&lt;33),1*C19/50,)+IF(AND(Y20&gt;0,Y20&lt;33),1*C20/50,)+IF(AND(Y21&gt;0,Y21&lt;33),1*C21/50,)+IF(AND(Y22&gt;0,Y22&lt;33),1*C22/50,)+IF(AND(Y23&gt;0,Y23&lt;33),1*C23/50,),3)</f>
        <v>0</v>
      </c>
      <c r="AQ43" s="166"/>
      <c r="AR43" s="165">
        <f>ROUND(IF(AND(AE14&gt;0,AE14&lt;33),1*C14/50,)+IF(AND(AE15&gt;0,AE15&lt;33),1*C15/50,)+IF(AND(AE16&gt;0,AE16&lt;33),1*C16/50,)+IF(AND(AE17&gt;0,AE17&lt;33),1*C17/50,)+IF(AND(AE18&gt;0,AE18&lt;33),1*C18/50,)+IF(AND(AE19&gt;0,AE19&lt;33),1*C19/50,)+IF(AND(AE20&gt;0,AE20&lt;33),1*C20/50,)+IF(AND(AE21&gt;0,AE21&lt;33),1*C21/50,)+IF(AND(AE22&gt;0,AE22&lt;33),1*C22/50,)+IF(AND(AE23&gt;0,AE23&lt;33),1*C23/50,),3)</f>
        <v>0</v>
      </c>
      <c r="AS43" s="166"/>
    </row>
    <row r="44" spans="1:57" x14ac:dyDescent="0.25">
      <c r="A44" s="831"/>
      <c r="B44" s="831"/>
      <c r="C44" s="831"/>
      <c r="D44" s="831"/>
      <c r="E44" s="831"/>
      <c r="F44" s="831"/>
      <c r="G44" s="831"/>
      <c r="H44" s="831"/>
      <c r="I44" s="831"/>
      <c r="J44" s="831"/>
      <c r="K44" s="831"/>
      <c r="L44" s="831"/>
      <c r="M44" s="831"/>
      <c r="N44" s="831"/>
      <c r="O44" s="831"/>
      <c r="P44" s="831"/>
      <c r="Q44" s="831"/>
      <c r="R44" s="831"/>
      <c r="S44" s="831"/>
      <c r="T44" s="831"/>
      <c r="U44" s="831"/>
      <c r="V44" s="831"/>
      <c r="W44" s="831"/>
      <c r="X44" s="831"/>
      <c r="Y44" s="831"/>
      <c r="Z44" s="161"/>
      <c r="AA44" s="161"/>
      <c r="AI44" s="167"/>
      <c r="AJ44" s="166"/>
      <c r="AK44" s="165">
        <f>ROUND(IF(AND(H14&gt;0,H14&lt;33),1*C14/50,)+IF(AND(H15&gt;0,H15&lt;33),1*C15/50,)+IF(AND(H16&gt;0,H16&lt;33),1*C16/50,)+IF(AND(H17&gt;0,H17&lt;33),1*C17/50,)+IF(AND(H18&gt;0,H18&lt;33),1*C18/50,)+IF(AND(H19&gt;0,H19&lt;33),1*C19/50,)+IF(AND(H20&gt;0,H20&lt;33),1*C20/50,)+IF(AND(H21&gt;0,H21&lt;33),1*C21/50,)+IF(AND(H22&gt;0,H22&lt;33),1*C22/50,)+IF(AND(H23&gt;0,H23&lt;33),1*C23/50,),3)</f>
        <v>0</v>
      </c>
      <c r="AL44" s="166"/>
      <c r="AM44" s="165">
        <f>ROUND(IF(AND(N14&gt;0,N14&lt;33),1*C14/50,)+IF(AND(N15&gt;0,N15&lt;33),1*C15/50,)+IF(AND(N16&gt;0,N16&lt;33),1*C16/50,)+IF(AND(N17&gt;0,N17&lt;33),1*C17/50,)+IF(AND(N18&gt;0,N18&lt;33),1*C18/50,)+IF(AND(N19&gt;0,N19&lt;33),1*C19/50,)+IF(AND(N20&gt;0,N20&lt;33),1*C20/50,)+IF(AND(N21&gt;0,N21&lt;33),1*C21/50,)+IF(AND(N22&gt;0,N22&lt;33),1*C22/50,)+IF(AND(N23&gt;0,N23&lt;33),1*C23/50,),3)</f>
        <v>0</v>
      </c>
      <c r="AN44" s="166"/>
      <c r="AO44" s="165">
        <f>ROUND(IF(AND(T14&gt;0,T14&lt;33),1*C14/50,)+IF(AND(T15&gt;0,T15&lt;33),1*C15/50,)+IF(AND(T16&gt;0,T16&lt;33),1*C16/50,)+IF(AND(T17&gt;0,T17&lt;33),1*C17/50,)+IF(AND(T18&gt;0,T18&lt;33),1*C18/50,)+IF(AND(T19&gt;0,T19&lt;33),1*C19/50,)+IF(AND(T20&gt;0,T20&lt;33),1*C20/50,)+IF(AND(T21&gt;0,T21&lt;33),1*C21/50,)+IF(AND(T22&gt;0,T22&lt;33),1*C22/50,)+IF(AND(T23&gt;0,T23&lt;33),1*C23/50,),3)</f>
        <v>0</v>
      </c>
      <c r="AP44" s="166"/>
      <c r="AQ44" s="165">
        <f>ROUND(IF(AND(Z14&gt;0,Z14&lt;33),1*C14/50,)+IF(AND(Z15&gt;0,Z15&lt;33),1*C15/50,)+IF(AND(Z16&gt;0,Z16&lt;33),1*C16/50,)+IF(AND(Z17&gt;0,Z17&lt;33),1*C17/50,)+IF(AND(Z18&gt;0,Z18&lt;33),1*C18/50,)+IF(AND(Z19&gt;0,Z19&lt;33),1*C19/50,)+IF(AND(Z20&gt;0,Z20&lt;33),1*C20/50,)+IF(AND(Z21&gt;0,Z21&lt;33),1*C21/50,)+IF(AND(Z22&gt;0,Z22&lt;33),1*C22/50,)+IF(AND(Z23&gt;0,Z23&lt;33),1*C23/50,),3)</f>
        <v>0</v>
      </c>
      <c r="AR44" s="166"/>
      <c r="AS44" s="165">
        <f>ROUND(IF(AND(AF14&gt;0,G14&lt;33),1*C14/50,)+IF(AND(AF15&gt;0,G15&lt;33),1*C15/50,)+IF(AND(AF16&gt;0,G16&lt;33),1*C16/50,)+IF(AND(AF17&gt;0,G17&lt;33),1*C17/50,)+IF(AND(AF18&gt;0,G18&lt;33),1*C18/50,)+IF(AND(AF19&gt;0,G19&lt;33),1*C19/50,)+IF(AND(AF20&gt;0,G20&lt;33),1*C20/50,)+IF(AND(AF21&gt;0,G21&lt;33),1*C21/50,)+IF(AND(AF22&gt;0,G22&lt;33),1*C22/50,)+IF(AND(AF23&gt;0,G23&lt;33),1*C23/50,),3)</f>
        <v>0</v>
      </c>
    </row>
    <row r="45" spans="1:57" x14ac:dyDescent="0.25">
      <c r="A45" s="831"/>
      <c r="B45" s="831"/>
      <c r="C45" s="831"/>
      <c r="D45" s="831"/>
      <c r="E45" s="831"/>
      <c r="F45" s="831"/>
      <c r="G45" s="831"/>
      <c r="H45" s="831"/>
      <c r="I45" s="831"/>
      <c r="J45" s="831"/>
      <c r="K45" s="831"/>
      <c r="L45" s="831"/>
      <c r="M45" s="831"/>
      <c r="N45" s="831"/>
      <c r="O45" s="831"/>
      <c r="P45" s="831"/>
      <c r="Q45" s="831"/>
      <c r="R45" s="831"/>
      <c r="S45" s="831"/>
      <c r="T45" s="831"/>
      <c r="U45" s="831"/>
      <c r="V45" s="831"/>
      <c r="W45" s="831"/>
      <c r="X45" s="831"/>
      <c r="Y45" s="831"/>
      <c r="AH45" s="485"/>
      <c r="AJ45" s="168" t="s">
        <v>83</v>
      </c>
      <c r="AK45" s="165">
        <f>ROUND(SUM(AJ43:AS43),2)</f>
        <v>0</v>
      </c>
      <c r="AL45" s="168" t="s">
        <v>84</v>
      </c>
      <c r="AM45" s="165">
        <f>ROUND(SUM(AJ44:AS44,AS45),2)</f>
        <v>0</v>
      </c>
      <c r="AN45" s="168" t="s">
        <v>85</v>
      </c>
      <c r="AO45" s="165">
        <f>ROUND(SUM(AK45:AM45),2)</f>
        <v>0</v>
      </c>
      <c r="AP45" s="169" t="s">
        <v>86</v>
      </c>
      <c r="AQ45" s="165">
        <f>ROUND(AO45/3,1)</f>
        <v>0</v>
      </c>
      <c r="AR45" s="165">
        <f>IF(AM45&lt;AQ45,"!?",)</f>
        <v>0</v>
      </c>
      <c r="AS45" s="170">
        <f>IF(A42=0,,IF(AND(AK45&gt;0,AT45&lt;11),AT45))+1-1</f>
        <v>0</v>
      </c>
    </row>
    <row r="46" spans="1:57" x14ac:dyDescent="0.25">
      <c r="A46" s="831"/>
      <c r="B46" s="831"/>
      <c r="C46" s="831"/>
      <c r="D46" s="831"/>
      <c r="E46" s="831"/>
      <c r="F46" s="831"/>
      <c r="G46" s="831"/>
      <c r="H46" s="831"/>
      <c r="I46" s="831"/>
      <c r="J46" s="831"/>
      <c r="K46" s="831"/>
      <c r="L46" s="831"/>
      <c r="M46" s="831"/>
      <c r="N46" s="831"/>
      <c r="O46" s="831"/>
      <c r="P46" s="831"/>
      <c r="Q46" s="831"/>
      <c r="R46" s="831"/>
      <c r="S46" s="831"/>
      <c r="T46" s="831"/>
      <c r="U46" s="831"/>
      <c r="V46" s="831"/>
      <c r="W46" s="831"/>
      <c r="X46" s="831"/>
      <c r="Y46" s="831"/>
      <c r="Z46" s="738"/>
      <c r="AA46" s="738"/>
      <c r="AB46" s="738"/>
      <c r="AC46" s="172" t="s">
        <v>299</v>
      </c>
      <c r="AD46" s="171" t="s">
        <v>300</v>
      </c>
      <c r="AE46" s="738"/>
      <c r="AF46" s="738"/>
      <c r="AG46" s="739"/>
      <c r="AH46" s="739"/>
    </row>
  </sheetData>
  <sheetProtection algorithmName="SHA-512" hashValue="cYccg+v5GW/5IGO942LwAIyzHt+cUajD3qRGruOe7BJwxcTqFxA+InD7cgkjn30tG9Pm09JF4/0uJMygvVKkUQ==" saltValue="cFNK7qHp4WG6N9Mx+pCI5w==" spinCount="100000" sheet="1" formatRows="0"/>
  <mergeCells count="40">
    <mergeCell ref="J5:K5"/>
    <mergeCell ref="F10:G10"/>
    <mergeCell ref="I10:I13"/>
    <mergeCell ref="L10:M10"/>
    <mergeCell ref="O10:O13"/>
    <mergeCell ref="A11:B12"/>
    <mergeCell ref="G11:H12"/>
    <mergeCell ref="M11:N12"/>
    <mergeCell ref="S11:T12"/>
    <mergeCell ref="Y11:Z12"/>
    <mergeCell ref="AE11:AF12"/>
    <mergeCell ref="AT12:BC12"/>
    <mergeCell ref="BD12:BM12"/>
    <mergeCell ref="G24:H24"/>
    <mergeCell ref="K24:L24"/>
    <mergeCell ref="M24:N24"/>
    <mergeCell ref="Q24:R24"/>
    <mergeCell ref="S24:T24"/>
    <mergeCell ref="W24:X24"/>
    <mergeCell ref="U10:U13"/>
    <mergeCell ref="X10:Y10"/>
    <mergeCell ref="AA10:AA13"/>
    <mergeCell ref="AD10:AE10"/>
    <mergeCell ref="AG10:AG13"/>
    <mergeCell ref="R10:S10"/>
    <mergeCell ref="A42:Y46"/>
    <mergeCell ref="Y24:Z24"/>
    <mergeCell ref="AC24:AD24"/>
    <mergeCell ref="AE24:AF24"/>
    <mergeCell ref="A25:D26"/>
    <mergeCell ref="N27:R27"/>
    <mergeCell ref="S27:X27"/>
    <mergeCell ref="A28:B28"/>
    <mergeCell ref="A29:B29"/>
    <mergeCell ref="Y29:Z29"/>
    <mergeCell ref="A30:B30"/>
    <mergeCell ref="A40:B40"/>
    <mergeCell ref="A24:B24"/>
    <mergeCell ref="C24:D24"/>
    <mergeCell ref="E24:F24"/>
  </mergeCells>
  <conditionalFormatting sqref="S5">
    <cfRule type="cellIs" dxfId="113" priority="100" stopIfTrue="1" operator="greaterThan">
      <formula>0</formula>
    </cfRule>
  </conditionalFormatting>
  <conditionalFormatting sqref="A28:B28">
    <cfRule type="cellIs" dxfId="112" priority="99" stopIfTrue="1" operator="greaterThan">
      <formula>0</formula>
    </cfRule>
  </conditionalFormatting>
  <conditionalFormatting sqref="A40:B40">
    <cfRule type="cellIs" dxfId="111" priority="98" stopIfTrue="1" operator="greaterThan">
      <formula>0</formula>
    </cfRule>
  </conditionalFormatting>
  <conditionalFormatting sqref="AK26">
    <cfRule type="expression" dxfId="110" priority="97" stopIfTrue="1">
      <formula>AND($C$6=0,$AK$26&gt;0)</formula>
    </cfRule>
  </conditionalFormatting>
  <conditionalFormatting sqref="A14">
    <cfRule type="cellIs" dxfId="109" priority="96" stopIfTrue="1" operator="greaterThan">
      <formula>0</formula>
    </cfRule>
  </conditionalFormatting>
  <conditionalFormatting sqref="AC23:AD23">
    <cfRule type="expression" dxfId="108" priority="57" stopIfTrue="1">
      <formula>$B23&gt;0</formula>
    </cfRule>
  </conditionalFormatting>
  <conditionalFormatting sqref="AC23:AD23">
    <cfRule type="cellIs" dxfId="107" priority="58" stopIfTrue="1" operator="between">
      <formula>1</formula>
      <formula>#REF!-1</formula>
    </cfRule>
    <cfRule type="cellIs" dxfId="106" priority="59" stopIfTrue="1" operator="greaterThan">
      <formula>$D$6</formula>
    </cfRule>
  </conditionalFormatting>
  <conditionalFormatting sqref="AE23:AF23">
    <cfRule type="expression" dxfId="105" priority="56" stopIfTrue="1">
      <formula>NOT(_xlfn.ISFORMULA(AE23))</formula>
    </cfRule>
  </conditionalFormatting>
  <conditionalFormatting sqref="E18:F23">
    <cfRule type="expression" dxfId="104" priority="93" stopIfTrue="1">
      <formula>$B18&gt;0</formula>
    </cfRule>
  </conditionalFormatting>
  <conditionalFormatting sqref="E14:F23">
    <cfRule type="cellIs" dxfId="103" priority="94" stopIfTrue="1" operator="between">
      <formula>1</formula>
      <formula>#REF!-1</formula>
    </cfRule>
    <cfRule type="cellIs" dxfId="102" priority="95" stopIfTrue="1" operator="greaterThan">
      <formula>$C$6</formula>
    </cfRule>
  </conditionalFormatting>
  <conditionalFormatting sqref="L14:L17">
    <cfRule type="cellIs" dxfId="101" priority="91" stopIfTrue="1" operator="between">
      <formula>1</formula>
      <formula>#REF!-1</formula>
    </cfRule>
    <cfRule type="cellIs" dxfId="100" priority="92" stopIfTrue="1" operator="greaterThan">
      <formula>$C$6</formula>
    </cfRule>
  </conditionalFormatting>
  <conditionalFormatting sqref="R14:R17">
    <cfRule type="cellIs" dxfId="99" priority="89" stopIfTrue="1" operator="between">
      <formula>1</formula>
      <formula>#REF!-1</formula>
    </cfRule>
    <cfRule type="cellIs" dxfId="98" priority="90" stopIfTrue="1" operator="greaterThan">
      <formula>$C$6</formula>
    </cfRule>
  </conditionalFormatting>
  <conditionalFormatting sqref="X14:X17">
    <cfRule type="cellIs" dxfId="97" priority="87" stopIfTrue="1" operator="between">
      <formula>1</formula>
      <formula>#REF!-1</formula>
    </cfRule>
    <cfRule type="cellIs" dxfId="96" priority="88" stopIfTrue="1" operator="greaterThan">
      <formula>$C$6</formula>
    </cfRule>
  </conditionalFormatting>
  <conditionalFormatting sqref="AC14:AD17">
    <cfRule type="cellIs" dxfId="95" priority="85" stopIfTrue="1" operator="between">
      <formula>1</formula>
      <formula>#REF!-1</formula>
    </cfRule>
    <cfRule type="cellIs" dxfId="94" priority="86" stopIfTrue="1" operator="greaterThan">
      <formula>$C$6</formula>
    </cfRule>
  </conditionalFormatting>
  <conditionalFormatting sqref="AE14:AG23 M14:O23 S14:U23 Y14:AA23 G14:I23">
    <cfRule type="expression" dxfId="93" priority="84" stopIfTrue="1">
      <formula>NOT(_xlfn.ISFORMULA(G14))</formula>
    </cfRule>
  </conditionalFormatting>
  <conditionalFormatting sqref="K18:L22">
    <cfRule type="expression" dxfId="92" priority="81" stopIfTrue="1">
      <formula>$B18&gt;0</formula>
    </cfRule>
  </conditionalFormatting>
  <conditionalFormatting sqref="K18:L22">
    <cfRule type="cellIs" dxfId="91" priority="82" stopIfTrue="1" operator="between">
      <formula>1</formula>
      <formula>#REF!-1</formula>
    </cfRule>
    <cfRule type="cellIs" dxfId="90" priority="83" stopIfTrue="1" operator="greaterThan">
      <formula>$D$6</formula>
    </cfRule>
  </conditionalFormatting>
  <conditionalFormatting sqref="Q18:R22">
    <cfRule type="expression" dxfId="89" priority="78" stopIfTrue="1">
      <formula>$B18&gt;0</formula>
    </cfRule>
  </conditionalFormatting>
  <conditionalFormatting sqref="Q18:R22">
    <cfRule type="cellIs" dxfId="88" priority="79" stopIfTrue="1" operator="between">
      <formula>1</formula>
      <formula>#REF!-1</formula>
    </cfRule>
    <cfRule type="cellIs" dxfId="87" priority="80" stopIfTrue="1" operator="greaterThan">
      <formula>$D$6</formula>
    </cfRule>
  </conditionalFormatting>
  <conditionalFormatting sqref="W18:X22">
    <cfRule type="expression" dxfId="86" priority="75" stopIfTrue="1">
      <formula>$B18&gt;0</formula>
    </cfRule>
  </conditionalFormatting>
  <conditionalFormatting sqref="W18:X22">
    <cfRule type="cellIs" dxfId="85" priority="76" stopIfTrue="1" operator="between">
      <formula>1</formula>
      <formula>#REF!-1</formula>
    </cfRule>
    <cfRule type="cellIs" dxfId="84" priority="77" stopIfTrue="1" operator="greaterThan">
      <formula>$D$6</formula>
    </cfRule>
  </conditionalFormatting>
  <conditionalFormatting sqref="AC18:AD22">
    <cfRule type="expression" dxfId="83" priority="72" stopIfTrue="1">
      <formula>$B18&gt;0</formula>
    </cfRule>
  </conditionalFormatting>
  <conditionalFormatting sqref="AC18:AD22">
    <cfRule type="cellIs" dxfId="82" priority="73" stopIfTrue="1" operator="between">
      <formula>1</formula>
      <formula>#REF!-1</formula>
    </cfRule>
    <cfRule type="cellIs" dxfId="81" priority="74" stopIfTrue="1" operator="greaterThan">
      <formula>$D$6</formula>
    </cfRule>
  </conditionalFormatting>
  <conditionalFormatting sqref="K23:L23">
    <cfRule type="expression" dxfId="80" priority="69" stopIfTrue="1">
      <formula>$B23&gt;0</formula>
    </cfRule>
  </conditionalFormatting>
  <conditionalFormatting sqref="K23:L23">
    <cfRule type="cellIs" dxfId="79" priority="70" stopIfTrue="1" operator="between">
      <formula>1</formula>
      <formula>#REF!-1</formula>
    </cfRule>
    <cfRule type="cellIs" dxfId="78" priority="71" stopIfTrue="1" operator="greaterThan">
      <formula>$D$6</formula>
    </cfRule>
  </conditionalFormatting>
  <conditionalFormatting sqref="M23:N23">
    <cfRule type="expression" dxfId="77" priority="68" stopIfTrue="1">
      <formula>NOT(_xlfn.ISFORMULA(M23))</formula>
    </cfRule>
  </conditionalFormatting>
  <conditionalFormatting sqref="Q23:R23">
    <cfRule type="expression" dxfId="76" priority="65" stopIfTrue="1">
      <formula>$B23&gt;0</formula>
    </cfRule>
  </conditionalFormatting>
  <conditionalFormatting sqref="Q23:R23">
    <cfRule type="cellIs" dxfId="75" priority="66" stopIfTrue="1" operator="between">
      <formula>1</formula>
      <formula>#REF!-1</formula>
    </cfRule>
    <cfRule type="cellIs" dxfId="74" priority="67" stopIfTrue="1" operator="greaterThan">
      <formula>$D$6</formula>
    </cfRule>
  </conditionalFormatting>
  <conditionalFormatting sqref="S23:T23">
    <cfRule type="expression" dxfId="73" priority="64" stopIfTrue="1">
      <formula>NOT(_xlfn.ISFORMULA(S23))</formula>
    </cfRule>
  </conditionalFormatting>
  <conditionalFormatting sqref="W23:X23">
    <cfRule type="expression" dxfId="72" priority="61" stopIfTrue="1">
      <formula>$B23&gt;0</formula>
    </cfRule>
  </conditionalFormatting>
  <conditionalFormatting sqref="W23:X23">
    <cfRule type="cellIs" dxfId="71" priority="62" stopIfTrue="1" operator="between">
      <formula>1</formula>
      <formula>#REF!-1</formula>
    </cfRule>
    <cfRule type="cellIs" dxfId="70" priority="63" stopIfTrue="1" operator="greaterThan">
      <formula>$D$6</formula>
    </cfRule>
  </conditionalFormatting>
  <conditionalFormatting sqref="Y23:Z23">
    <cfRule type="expression" dxfId="69" priority="60" stopIfTrue="1">
      <formula>NOT(_xlfn.ISFORMULA(Y23))</formula>
    </cfRule>
  </conditionalFormatting>
  <conditionalFormatting sqref="A29:B30">
    <cfRule type="expression" dxfId="68" priority="55">
      <formula>$A$29&gt;$A$28</formula>
    </cfRule>
  </conditionalFormatting>
  <conditionalFormatting sqref="M23:N23">
    <cfRule type="expression" dxfId="67" priority="54" stopIfTrue="1">
      <formula>NOT(_xlfn.ISFORMULA(M23))</formula>
    </cfRule>
  </conditionalFormatting>
  <conditionalFormatting sqref="G23:H23">
    <cfRule type="expression" dxfId="66" priority="53" stopIfTrue="1">
      <formula>NOT(_xlfn.ISFORMULA(G23))</formula>
    </cfRule>
  </conditionalFormatting>
  <conditionalFormatting sqref="S23:T23">
    <cfRule type="expression" dxfId="65" priority="52" stopIfTrue="1">
      <formula>NOT(_xlfn.ISFORMULA(S23))</formula>
    </cfRule>
  </conditionalFormatting>
  <conditionalFormatting sqref="S23:T23">
    <cfRule type="expression" dxfId="64" priority="51" stopIfTrue="1">
      <formula>NOT(_xlfn.ISFORMULA(S23))</formula>
    </cfRule>
  </conditionalFormatting>
  <conditionalFormatting sqref="Y23:Z23">
    <cfRule type="expression" dxfId="63" priority="50" stopIfTrue="1">
      <formula>NOT(_xlfn.ISFORMULA(Y23))</formula>
    </cfRule>
  </conditionalFormatting>
  <conditionalFormatting sqref="Y23:Z23">
    <cfRule type="expression" dxfId="62" priority="49" stopIfTrue="1">
      <formula>NOT(_xlfn.ISFORMULA(Y23))</formula>
    </cfRule>
  </conditionalFormatting>
  <conditionalFormatting sqref="AE23:AF23">
    <cfRule type="expression" dxfId="61" priority="48" stopIfTrue="1">
      <formula>NOT(_xlfn.ISFORMULA(AE23))</formula>
    </cfRule>
  </conditionalFormatting>
  <conditionalFormatting sqref="AE23:AF23">
    <cfRule type="expression" dxfId="60" priority="47" stopIfTrue="1">
      <formula>NOT(_xlfn.ISFORMULA(AE23))</formula>
    </cfRule>
  </conditionalFormatting>
  <conditionalFormatting sqref="G23:H23">
    <cfRule type="expression" dxfId="59" priority="46" stopIfTrue="1">
      <formula>NOT(_xlfn.ISFORMULA(G23))</formula>
    </cfRule>
  </conditionalFormatting>
  <conditionalFormatting sqref="G23:H23">
    <cfRule type="expression" dxfId="58" priority="45" stopIfTrue="1">
      <formula>NOT(_xlfn.ISFORMULA(G23))</formula>
    </cfRule>
  </conditionalFormatting>
  <conditionalFormatting sqref="G23:H23">
    <cfRule type="expression" dxfId="57" priority="44" stopIfTrue="1">
      <formula>NOT(_xlfn.ISFORMULA(G23))</formula>
    </cfRule>
  </conditionalFormatting>
  <conditionalFormatting sqref="M23:N23">
    <cfRule type="expression" dxfId="56" priority="43" stopIfTrue="1">
      <formula>NOT(_xlfn.ISFORMULA(M23))</formula>
    </cfRule>
  </conditionalFormatting>
  <conditionalFormatting sqref="M23:N23">
    <cfRule type="expression" dxfId="55" priority="42" stopIfTrue="1">
      <formula>NOT(_xlfn.ISFORMULA(M23))</formula>
    </cfRule>
  </conditionalFormatting>
  <conditionalFormatting sqref="M23:N23">
    <cfRule type="expression" dxfId="54" priority="41" stopIfTrue="1">
      <formula>NOT(_xlfn.ISFORMULA(M23))</formula>
    </cfRule>
  </conditionalFormatting>
  <conditionalFormatting sqref="M23:N23">
    <cfRule type="expression" dxfId="53" priority="40" stopIfTrue="1">
      <formula>NOT(_xlfn.ISFORMULA(M23))</formula>
    </cfRule>
  </conditionalFormatting>
  <conditionalFormatting sqref="S23:T23">
    <cfRule type="expression" dxfId="52" priority="39" stopIfTrue="1">
      <formula>NOT(_xlfn.ISFORMULA(S23))</formula>
    </cfRule>
  </conditionalFormatting>
  <conditionalFormatting sqref="S23:T23">
    <cfRule type="expression" dxfId="51" priority="38" stopIfTrue="1">
      <formula>NOT(_xlfn.ISFORMULA(S23))</formula>
    </cfRule>
  </conditionalFormatting>
  <conditionalFormatting sqref="S23:T23">
    <cfRule type="expression" dxfId="50" priority="37" stopIfTrue="1">
      <formula>NOT(_xlfn.ISFORMULA(S23))</formula>
    </cfRule>
  </conditionalFormatting>
  <conditionalFormatting sqref="S23:T23">
    <cfRule type="expression" dxfId="49" priority="36" stopIfTrue="1">
      <formula>NOT(_xlfn.ISFORMULA(S23))</formula>
    </cfRule>
  </conditionalFormatting>
  <conditionalFormatting sqref="S23:T23">
    <cfRule type="expression" dxfId="48" priority="35" stopIfTrue="1">
      <formula>NOT(_xlfn.ISFORMULA(S23))</formula>
    </cfRule>
  </conditionalFormatting>
  <conditionalFormatting sqref="S23:T23">
    <cfRule type="expression" dxfId="47" priority="34" stopIfTrue="1">
      <formula>NOT(_xlfn.ISFORMULA(S23))</formula>
    </cfRule>
  </conditionalFormatting>
  <conditionalFormatting sqref="Y23:Z23">
    <cfRule type="expression" dxfId="46" priority="33" stopIfTrue="1">
      <formula>NOT(_xlfn.ISFORMULA(Y23))</formula>
    </cfRule>
  </conditionalFormatting>
  <conditionalFormatting sqref="Y23:Z23">
    <cfRule type="expression" dxfId="45" priority="32" stopIfTrue="1">
      <formula>NOT(_xlfn.ISFORMULA(Y23))</formula>
    </cfRule>
  </conditionalFormatting>
  <conditionalFormatting sqref="Y23:Z23">
    <cfRule type="expression" dxfId="44" priority="31" stopIfTrue="1">
      <formula>NOT(_xlfn.ISFORMULA(Y23))</formula>
    </cfRule>
  </conditionalFormatting>
  <conditionalFormatting sqref="Y23:Z23">
    <cfRule type="expression" dxfId="43" priority="30" stopIfTrue="1">
      <formula>NOT(_xlfn.ISFORMULA(Y23))</formula>
    </cfRule>
  </conditionalFormatting>
  <conditionalFormatting sqref="Y23:Z23">
    <cfRule type="expression" dxfId="42" priority="29" stopIfTrue="1">
      <formula>NOT(_xlfn.ISFORMULA(Y23))</formula>
    </cfRule>
  </conditionalFormatting>
  <conditionalFormatting sqref="Y23:Z23">
    <cfRule type="expression" dxfId="41" priority="28" stopIfTrue="1">
      <formula>NOT(_xlfn.ISFORMULA(Y23))</formula>
    </cfRule>
  </conditionalFormatting>
  <conditionalFormatting sqref="Y23:Z23">
    <cfRule type="expression" dxfId="40" priority="27" stopIfTrue="1">
      <formula>NOT(_xlfn.ISFORMULA(Y23))</formula>
    </cfRule>
  </conditionalFormatting>
  <conditionalFormatting sqref="Y23:Z23">
    <cfRule type="expression" dxfId="39" priority="26" stopIfTrue="1">
      <formula>NOT(_xlfn.ISFORMULA(Y23))</formula>
    </cfRule>
  </conditionalFormatting>
  <conditionalFormatting sqref="Y23:Z23">
    <cfRule type="expression" dxfId="38" priority="25" stopIfTrue="1">
      <formula>NOT(_xlfn.ISFORMULA(Y23))</formula>
    </cfRule>
  </conditionalFormatting>
  <conditionalFormatting sqref="D14:D23">
    <cfRule type="expression" dxfId="37" priority="24">
      <formula>IF(AND($C14&gt;0,$C14&lt;$BN$12),TRUE,FALSE)</formula>
    </cfRule>
  </conditionalFormatting>
  <conditionalFormatting sqref="N27:R27">
    <cfRule type="expression" dxfId="36" priority="23">
      <formula>$BN$25&gt;0</formula>
    </cfRule>
  </conditionalFormatting>
  <conditionalFormatting sqref="A15:A23">
    <cfRule type="expression" dxfId="35" priority="22" stopIfTrue="1">
      <formula>AND($A15&lt;$B14,$A15&gt;0)</formula>
    </cfRule>
  </conditionalFormatting>
  <conditionalFormatting sqref="Q14:Q17">
    <cfRule type="cellIs" dxfId="34" priority="20" stopIfTrue="1" operator="between">
      <formula>1</formula>
      <formula>#REF!-1</formula>
    </cfRule>
    <cfRule type="cellIs" dxfId="33" priority="21" stopIfTrue="1" operator="greaterThan">
      <formula>$C$6</formula>
    </cfRule>
  </conditionalFormatting>
  <conditionalFormatting sqref="W14:W17">
    <cfRule type="cellIs" dxfId="32" priority="18" stopIfTrue="1" operator="between">
      <formula>1</formula>
      <formula>#REF!-1</formula>
    </cfRule>
    <cfRule type="cellIs" dxfId="31" priority="19" stopIfTrue="1" operator="greaterThan">
      <formula>$C$6</formula>
    </cfRule>
  </conditionalFormatting>
  <conditionalFormatting sqref="Y29:Z29">
    <cfRule type="expression" dxfId="30" priority="16" stopIfTrue="1">
      <formula>AND($X$29&gt;0,$Y$29=0)</formula>
    </cfRule>
    <cfRule type="cellIs" dxfId="29" priority="17" stopIfTrue="1" operator="greaterThan">
      <formula>0</formula>
    </cfRule>
  </conditionalFormatting>
  <conditionalFormatting sqref="G24:H24">
    <cfRule type="cellIs" dxfId="28" priority="15" operator="notEqual">
      <formula>0</formula>
    </cfRule>
  </conditionalFormatting>
  <conditionalFormatting sqref="M24:N24">
    <cfRule type="cellIs" dxfId="27" priority="14" operator="notEqual">
      <formula>0</formula>
    </cfRule>
  </conditionalFormatting>
  <conditionalFormatting sqref="S24:T24">
    <cfRule type="cellIs" dxfId="26" priority="13" operator="notEqual">
      <formula>0</formula>
    </cfRule>
  </conditionalFormatting>
  <conditionalFormatting sqref="Y24:Z24">
    <cfRule type="cellIs" dxfId="25" priority="12" operator="notEqual">
      <formula>0</formula>
    </cfRule>
  </conditionalFormatting>
  <conditionalFormatting sqref="AE24:AF24">
    <cfRule type="cellIs" dxfId="24" priority="11" operator="notEqual">
      <formula>0</formula>
    </cfRule>
  </conditionalFormatting>
  <conditionalFormatting sqref="K24:L24">
    <cfRule type="expression" dxfId="23" priority="9">
      <formula>M24&gt;0</formula>
    </cfRule>
  </conditionalFormatting>
  <conditionalFormatting sqref="Q24:R24">
    <cfRule type="expression" dxfId="22" priority="8">
      <formula>S24&gt;0</formula>
    </cfRule>
  </conditionalFormatting>
  <conditionalFormatting sqref="W24:X24">
    <cfRule type="expression" dxfId="21" priority="7">
      <formula>Y24&gt;0</formula>
    </cfRule>
  </conditionalFormatting>
  <conditionalFormatting sqref="AC24:AD24">
    <cfRule type="expression" dxfId="20" priority="6">
      <formula>AE24&gt;0</formula>
    </cfRule>
  </conditionalFormatting>
  <conditionalFormatting sqref="S27:X27">
    <cfRule type="expression" dxfId="19" priority="5" stopIfTrue="1">
      <formula>OR(AK26&gt;0,H31&gt;0)</formula>
    </cfRule>
  </conditionalFormatting>
  <conditionalFormatting sqref="A25">
    <cfRule type="cellIs" dxfId="18" priority="4" operator="notEqual">
      <formula>0</formula>
    </cfRule>
  </conditionalFormatting>
  <conditionalFormatting sqref="K14:K17">
    <cfRule type="cellIs" dxfId="17" priority="2" stopIfTrue="1" operator="between">
      <formula>1</formula>
      <formula>#REF!-1</formula>
    </cfRule>
    <cfRule type="cellIs" dxfId="16" priority="3" stopIfTrue="1" operator="greaterThan">
      <formula>$C$6</formula>
    </cfRule>
  </conditionalFormatting>
  <conditionalFormatting sqref="A24:F24">
    <cfRule type="expression" dxfId="15" priority="1">
      <formula>C24&gt;0</formula>
    </cfRule>
  </conditionalFormatting>
  <dataValidations count="7">
    <dataValidation type="whole" operator="greaterThanOrEqual" allowBlank="1" showInputMessage="1" showErrorMessage="1" error="bitte Schüler als Ganzzahl eingeben!_x000a_(mindestens = 3 pro Gruppe)" sqref="AC14:AD23 E14:F23 Q14:R23 W14:X23 K14:L23">
      <formula1>$AM$2</formula1>
    </dataValidation>
    <dataValidation type="whole" allowBlank="1" showInputMessage="1" showErrorMessage="1" error="soviel geht nicht!" prompt="jeder (verschiedene) Schülerkopf = 1_x000a_... unabhängig an wieviel Tagen pro Woche_x000a__x000a_Minuseintrag = selber keine Gruppe_x000a_" sqref="M5">
      <formula1>-J5</formula1>
      <formula2>222</formula2>
    </dataValidation>
    <dataValidation type="time" allowBlank="1" showInputMessage="1" showErrorMessage="1" error="Uhrzeit bitte mit Doppelpunkt eingeben" sqref="B14:B23 A15:A23">
      <formula1>0.291666666666667</formula1>
      <formula2>0.75</formula2>
    </dataValidation>
    <dataValidation type="time" allowBlank="1" showInputMessage="1" showErrorMessage="1" error="Uhrzeit bitte mit Doppelpunkt eingeben" prompt="Uhrzeit bitte mit Doppelpunkt eingeben" sqref="A14">
      <formula1>0.291666666666667</formula1>
      <formula2>0.75</formula2>
    </dataValidation>
    <dataValidation type="whole" allowBlank="1" showInputMessage="1" error="bitte Schüler als Ganzzahl eingeben!_x000a_(mindestens = 8 pro Gruppe)" sqref="A24">
      <formula1>$AL$2</formula1>
      <formula2>333</formula2>
    </dataValidation>
    <dataValidation type="decimal" operator="lessThanOrEqual" allowBlank="1" showInputMessage="1" showErrorMessage="1" error="diese Zahl passt nicht zusammen mit der Schülerzahl in Zeile 5!" prompt="Berechnet wird:_x000a_Pro GLZ Gruppe eine Stunde._x000a_Pro ILZ Gruppe eine halbe Stunden._x000a_Weicht die Unterrichtseinheit von 50 min ab, wird entsprechend aliquotiert." sqref="O14:O23 U14:U23 AG14:AH24 I14:I23 AA14:AA23">
      <formula1>$Q$6</formula1>
    </dataValidation>
    <dataValidation type="whole" operator="lessThanOrEqual" allowBlank="1" showInputMessage="1" showErrorMessage="1" error="diese Zahl passt nicht zusammen mit der Schülerzahl in Zeile 5!" prompt="Der berechnete Wert dient als Richtwert und kann überschrieben werden._x000a__x000a_Eingabe der tatsächlich eingerichteten Gruppen der GLZ" sqref="Y14:Z23 M14:N23 S14:T23 G14:H23 AE14:AF23">
      <formula1>$Q$6</formula1>
    </dataValidation>
  </dataValidations>
  <hyperlinks>
    <hyperlink ref="V4" r:id="rId1"/>
  </hyperlinks>
  <printOptions horizontalCentered="1"/>
  <pageMargins left="0.48" right="0.32" top="0.35433070866141736" bottom="0.31496062992125984" header="0.39370078740157483" footer="0.43307086614173229"/>
  <pageSetup paperSize="9" scale="76" fitToHeight="2" orientation="landscape" horizontalDpi="4294967293" r:id="rId2"/>
  <headerFooter alignWithMargins="0">
    <oddFooter>&amp;C&amp;8&amp;F</oddFooter>
  </headerFooter>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E08CD4"/>
    <pageSetUpPr fitToPage="1"/>
  </sheetPr>
  <dimension ref="A1:N124"/>
  <sheetViews>
    <sheetView showGridLines="0" showZeros="0" zoomScaleNormal="100" workbookViewId="0">
      <selection activeCell="A5" sqref="A5"/>
    </sheetView>
  </sheetViews>
  <sheetFormatPr baseColWidth="10" defaultColWidth="11.42578125" defaultRowHeight="0" customHeight="1" zeroHeight="1" x14ac:dyDescent="0.25"/>
  <cols>
    <col min="1" max="1" width="7.140625" style="193" customWidth="1"/>
    <col min="2" max="2" width="9" style="193" customWidth="1"/>
    <col min="3" max="3" width="1" style="94" customWidth="1"/>
    <col min="4" max="5" width="9.85546875" style="193" customWidth="1"/>
    <col min="6" max="6" width="10.5703125" style="193" customWidth="1"/>
    <col min="7" max="7" width="33.28515625" style="193" customWidth="1"/>
    <col min="8" max="8" width="10" style="193" customWidth="1"/>
    <col min="9" max="9" width="2.85546875" style="94" customWidth="1"/>
    <col min="10" max="14" width="11.42578125" style="94" customWidth="1"/>
    <col min="15" max="16384" width="11.42578125" style="94"/>
  </cols>
  <sheetData>
    <row r="1" spans="1:14" ht="28.5" x14ac:dyDescent="0.45">
      <c r="A1" s="438" t="s">
        <v>274</v>
      </c>
      <c r="B1" s="439"/>
      <c r="C1" s="440"/>
      <c r="D1" s="437"/>
      <c r="E1" s="437"/>
      <c r="F1" s="437"/>
      <c r="G1" s="437"/>
      <c r="H1" s="441" t="str">
        <f>"Bedarfsplanung für 20"&amp;RIGHT(Konti_ASO!H1,5)</f>
        <v>Bedarfsplanung für 2024/25</v>
      </c>
      <c r="I1" s="447">
        <f>Konti_ASO!B7</f>
        <v>0</v>
      </c>
      <c r="N1" s="196" t="s">
        <v>90</v>
      </c>
    </row>
    <row r="2" spans="1:14" ht="4.5" customHeight="1" x14ac:dyDescent="0.25">
      <c r="C2" s="194"/>
    </row>
    <row r="3" spans="1:14" ht="26.25" customHeight="1" x14ac:dyDescent="0.4">
      <c r="B3" s="222"/>
      <c r="C3" s="194"/>
      <c r="D3" s="863" t="s">
        <v>302</v>
      </c>
      <c r="E3" s="863" t="s">
        <v>91</v>
      </c>
      <c r="H3" s="195" t="str">
        <f>Konti_ASO!C7</f>
        <v>ASO  . . .</v>
      </c>
    </row>
    <row r="4" spans="1:14" ht="28.5" customHeight="1" x14ac:dyDescent="0.35">
      <c r="A4" s="212">
        <f>SUBTOTAL(103,A9:A57)</f>
        <v>0</v>
      </c>
      <c r="B4" s="220">
        <f>SUM(B9:B57)</f>
        <v>0</v>
      </c>
      <c r="C4" s="219"/>
      <c r="D4" s="864"/>
      <c r="E4" s="864"/>
      <c r="F4" s="197"/>
      <c r="H4" s="208">
        <f>Konti_ASO!B7</f>
        <v>0</v>
      </c>
    </row>
    <row r="5" spans="1:14" ht="21" x14ac:dyDescent="0.35">
      <c r="B5" s="198" t="s">
        <v>92</v>
      </c>
      <c r="C5" s="211"/>
      <c r="D5" s="864"/>
      <c r="E5" s="864"/>
      <c r="F5" s="866" t="s">
        <v>99</v>
      </c>
      <c r="G5" s="867"/>
      <c r="H5" s="868"/>
    </row>
    <row r="6" spans="1:14" ht="31.5" x14ac:dyDescent="0.5">
      <c r="A6" s="223" t="s">
        <v>93</v>
      </c>
      <c r="B6" s="199" t="s">
        <v>100</v>
      </c>
      <c r="C6" s="221"/>
      <c r="D6" s="865"/>
      <c r="E6" s="865"/>
      <c r="F6" s="869"/>
      <c r="G6" s="870"/>
      <c r="H6" s="871"/>
    </row>
    <row r="7" spans="1:14" ht="7.5" customHeight="1" x14ac:dyDescent="0.25">
      <c r="G7" s="206"/>
      <c r="J7" s="394">
        <f>Konti_ASO!C12</f>
        <v>0</v>
      </c>
      <c r="K7" s="395">
        <f>BasisS!B4</f>
        <v>1.2</v>
      </c>
    </row>
    <row r="8" spans="1:14" ht="26.25" x14ac:dyDescent="0.4">
      <c r="A8" s="222"/>
      <c r="C8" s="398">
        <f>IF(J7=0,,"Ein Ausmaß von ")</f>
        <v>0</v>
      </c>
      <c r="D8" s="399">
        <f>IF(J7=0,,TEXT(J8,"0,0")&amp;" Assistenzstunden im Unterricht ist aus der Anzahl SuS * "&amp;K7&amp;" jedenfalls zugesichert!")</f>
        <v>0</v>
      </c>
      <c r="E8" s="396"/>
      <c r="F8" s="396"/>
      <c r="G8" s="397"/>
      <c r="J8" s="394">
        <f>J7*K7</f>
        <v>0</v>
      </c>
    </row>
    <row r="9" spans="1:14" ht="26.25" x14ac:dyDescent="0.4">
      <c r="A9" s="213"/>
      <c r="B9" s="214"/>
      <c r="C9" s="392"/>
      <c r="D9" s="216"/>
      <c r="E9" s="216"/>
      <c r="F9" s="872"/>
      <c r="G9" s="873"/>
      <c r="H9" s="874"/>
    </row>
    <row r="10" spans="1:14" ht="26.25" x14ac:dyDescent="0.4">
      <c r="A10" s="214"/>
      <c r="B10" s="214"/>
      <c r="C10" s="393"/>
      <c r="D10" s="216"/>
      <c r="E10" s="216"/>
      <c r="F10" s="872"/>
      <c r="G10" s="873"/>
      <c r="H10" s="874"/>
    </row>
    <row r="11" spans="1:14" ht="26.25" x14ac:dyDescent="0.4">
      <c r="A11" s="214"/>
      <c r="B11" s="214"/>
      <c r="C11" s="392"/>
      <c r="D11" s="216"/>
      <c r="E11" s="216"/>
      <c r="F11" s="872"/>
      <c r="G11" s="873"/>
      <c r="H11" s="874"/>
    </row>
    <row r="12" spans="1:14" ht="26.25" x14ac:dyDescent="0.4">
      <c r="A12" s="213"/>
      <c r="B12" s="214"/>
      <c r="C12" s="392"/>
      <c r="D12" s="216"/>
      <c r="E12" s="216"/>
      <c r="F12" s="872"/>
      <c r="G12" s="873"/>
      <c r="H12" s="874"/>
    </row>
    <row r="13" spans="1:14" ht="26.25" x14ac:dyDescent="0.4">
      <c r="A13" s="214"/>
      <c r="B13" s="214"/>
      <c r="C13" s="393"/>
      <c r="D13" s="216"/>
      <c r="E13" s="216"/>
      <c r="F13" s="872"/>
      <c r="G13" s="873"/>
      <c r="H13" s="874"/>
    </row>
    <row r="14" spans="1:14" ht="26.25" x14ac:dyDescent="0.4">
      <c r="A14" s="214"/>
      <c r="B14" s="214"/>
      <c r="C14" s="392"/>
      <c r="D14" s="216"/>
      <c r="E14" s="216"/>
      <c r="F14" s="872"/>
      <c r="G14" s="873"/>
      <c r="H14" s="874"/>
    </row>
    <row r="15" spans="1:14" ht="26.25" x14ac:dyDescent="0.4">
      <c r="A15" s="213"/>
      <c r="B15" s="214"/>
      <c r="C15" s="392"/>
      <c r="D15" s="216"/>
      <c r="E15" s="216"/>
      <c r="F15" s="872"/>
      <c r="G15" s="873"/>
      <c r="H15" s="874"/>
    </row>
    <row r="16" spans="1:14" ht="26.25" x14ac:dyDescent="0.4">
      <c r="A16" s="214"/>
      <c r="B16" s="214"/>
      <c r="C16" s="393"/>
      <c r="D16" s="216"/>
      <c r="E16" s="216"/>
      <c r="F16" s="872"/>
      <c r="G16" s="873"/>
      <c r="H16" s="874"/>
    </row>
    <row r="17" spans="1:8" ht="26.25" x14ac:dyDescent="0.4">
      <c r="A17" s="214"/>
      <c r="B17" s="214"/>
      <c r="C17" s="392"/>
      <c r="D17" s="216"/>
      <c r="E17" s="216"/>
      <c r="F17" s="872"/>
      <c r="G17" s="873"/>
      <c r="H17" s="874"/>
    </row>
    <row r="18" spans="1:8" ht="15.75" x14ac:dyDescent="0.25">
      <c r="A18" s="215"/>
      <c r="B18" s="215"/>
      <c r="C18" s="217"/>
      <c r="D18" s="215"/>
      <c r="E18" s="215"/>
      <c r="F18" s="860"/>
      <c r="G18" s="861"/>
      <c r="H18" s="862"/>
    </row>
    <row r="19" spans="1:8" ht="15.75" x14ac:dyDescent="0.25">
      <c r="A19" s="215"/>
      <c r="B19" s="215"/>
      <c r="C19" s="217"/>
      <c r="D19" s="215"/>
      <c r="E19" s="215"/>
      <c r="F19" s="860"/>
      <c r="G19" s="861"/>
      <c r="H19" s="862"/>
    </row>
    <row r="20" spans="1:8" ht="15.75" x14ac:dyDescent="0.25">
      <c r="A20" s="215"/>
      <c r="B20" s="215"/>
      <c r="C20" s="217"/>
      <c r="D20" s="215"/>
      <c r="E20" s="215"/>
      <c r="F20" s="860"/>
      <c r="G20" s="861"/>
      <c r="H20" s="862"/>
    </row>
    <row r="21" spans="1:8" ht="15.75" x14ac:dyDescent="0.25">
      <c r="A21" s="215"/>
      <c r="B21" s="215"/>
      <c r="C21" s="217"/>
      <c r="D21" s="215"/>
      <c r="E21" s="215"/>
      <c r="F21" s="860"/>
      <c r="G21" s="861"/>
      <c r="H21" s="862"/>
    </row>
    <row r="22" spans="1:8" ht="15.75" x14ac:dyDescent="0.25">
      <c r="A22" s="215"/>
      <c r="B22" s="215"/>
      <c r="C22" s="217"/>
      <c r="D22" s="215"/>
      <c r="E22" s="215"/>
      <c r="F22" s="860"/>
      <c r="G22" s="861"/>
      <c r="H22" s="862"/>
    </row>
    <row r="23" spans="1:8" ht="15.75" x14ac:dyDescent="0.25">
      <c r="A23" s="215"/>
      <c r="B23" s="215"/>
      <c r="C23" s="217"/>
      <c r="D23" s="215"/>
      <c r="E23" s="215"/>
      <c r="F23" s="860"/>
      <c r="G23" s="861"/>
      <c r="H23" s="862"/>
    </row>
    <row r="24" spans="1:8" ht="15.75" hidden="1" x14ac:dyDescent="0.25">
      <c r="A24" s="215"/>
      <c r="B24" s="215"/>
      <c r="C24" s="217"/>
      <c r="D24" s="215"/>
      <c r="E24" s="215"/>
      <c r="F24" s="860"/>
      <c r="G24" s="861"/>
      <c r="H24" s="862"/>
    </row>
    <row r="25" spans="1:8" ht="15.75" hidden="1" x14ac:dyDescent="0.25">
      <c r="A25" s="215"/>
      <c r="B25" s="215"/>
      <c r="C25" s="217"/>
      <c r="D25" s="215"/>
      <c r="E25" s="215"/>
      <c r="F25" s="860"/>
      <c r="G25" s="861"/>
      <c r="H25" s="862"/>
    </row>
    <row r="26" spans="1:8" ht="15.75" hidden="1" x14ac:dyDescent="0.25">
      <c r="A26" s="215"/>
      <c r="B26" s="215"/>
      <c r="C26" s="217"/>
      <c r="D26" s="215"/>
      <c r="E26" s="215"/>
      <c r="F26" s="860"/>
      <c r="G26" s="861"/>
      <c r="H26" s="862"/>
    </row>
    <row r="27" spans="1:8" ht="15.75" hidden="1" x14ac:dyDescent="0.25">
      <c r="A27" s="215"/>
      <c r="B27" s="215"/>
      <c r="C27" s="217"/>
      <c r="D27" s="215"/>
      <c r="E27" s="215"/>
      <c r="F27" s="860"/>
      <c r="G27" s="861"/>
      <c r="H27" s="862"/>
    </row>
    <row r="28" spans="1:8" ht="15.75" hidden="1" x14ac:dyDescent="0.25">
      <c r="A28" s="215"/>
      <c r="B28" s="215"/>
      <c r="C28" s="217"/>
      <c r="D28" s="215"/>
      <c r="E28" s="215"/>
      <c r="F28" s="860"/>
      <c r="G28" s="861"/>
      <c r="H28" s="862"/>
    </row>
    <row r="29" spans="1:8" ht="15.75" hidden="1" x14ac:dyDescent="0.25">
      <c r="A29" s="215"/>
      <c r="B29" s="215"/>
      <c r="C29" s="217"/>
      <c r="D29" s="215"/>
      <c r="E29" s="215"/>
      <c r="F29" s="860"/>
      <c r="G29" s="861"/>
      <c r="H29" s="862"/>
    </row>
    <row r="30" spans="1:8" ht="15.75" hidden="1" x14ac:dyDescent="0.25">
      <c r="A30" s="215"/>
      <c r="B30" s="215"/>
      <c r="C30" s="217"/>
      <c r="D30" s="215"/>
      <c r="E30" s="215"/>
      <c r="F30" s="860"/>
      <c r="G30" s="861"/>
      <c r="H30" s="862"/>
    </row>
    <row r="31" spans="1:8" ht="15.75" hidden="1" x14ac:dyDescent="0.25">
      <c r="A31" s="215"/>
      <c r="B31" s="215"/>
      <c r="C31" s="217"/>
      <c r="D31" s="215"/>
      <c r="E31" s="215"/>
      <c r="F31" s="860"/>
      <c r="G31" s="861"/>
      <c r="H31" s="862"/>
    </row>
    <row r="32" spans="1:8" ht="15.75" hidden="1" x14ac:dyDescent="0.25">
      <c r="A32" s="215"/>
      <c r="B32" s="215"/>
      <c r="C32" s="217"/>
      <c r="D32" s="215"/>
      <c r="E32" s="215"/>
      <c r="F32" s="860"/>
      <c r="G32" s="861"/>
      <c r="H32" s="862"/>
    </row>
    <row r="33" spans="1:8" ht="15.75" hidden="1" x14ac:dyDescent="0.25">
      <c r="A33" s="215"/>
      <c r="B33" s="215"/>
      <c r="C33" s="217"/>
      <c r="D33" s="215"/>
      <c r="E33" s="215"/>
      <c r="F33" s="860"/>
      <c r="G33" s="861"/>
      <c r="H33" s="862"/>
    </row>
    <row r="34" spans="1:8" ht="15.75" hidden="1" x14ac:dyDescent="0.25">
      <c r="A34" s="215"/>
      <c r="B34" s="215"/>
      <c r="C34" s="217"/>
      <c r="D34" s="215"/>
      <c r="E34" s="215"/>
      <c r="F34" s="860"/>
      <c r="G34" s="861"/>
      <c r="H34" s="862"/>
    </row>
    <row r="35" spans="1:8" ht="15.75" hidden="1" x14ac:dyDescent="0.25">
      <c r="A35" s="215"/>
      <c r="B35" s="215"/>
      <c r="C35" s="217"/>
      <c r="D35" s="215"/>
      <c r="E35" s="215"/>
      <c r="F35" s="860"/>
      <c r="G35" s="861"/>
      <c r="H35" s="862"/>
    </row>
    <row r="36" spans="1:8" ht="15.75" hidden="1" x14ac:dyDescent="0.25">
      <c r="A36" s="215"/>
      <c r="B36" s="215"/>
      <c r="C36" s="217"/>
      <c r="D36" s="215"/>
      <c r="E36" s="215"/>
      <c r="F36" s="860"/>
      <c r="G36" s="861"/>
      <c r="H36" s="862"/>
    </row>
    <row r="37" spans="1:8" ht="15.75" hidden="1" x14ac:dyDescent="0.25">
      <c r="A37" s="215"/>
      <c r="B37" s="215"/>
      <c r="C37" s="217"/>
      <c r="D37" s="215"/>
      <c r="E37" s="215"/>
      <c r="F37" s="860"/>
      <c r="G37" s="861"/>
      <c r="H37" s="862"/>
    </row>
    <row r="38" spans="1:8" ht="15.75" hidden="1" x14ac:dyDescent="0.25">
      <c r="A38" s="215"/>
      <c r="B38" s="215"/>
      <c r="C38" s="217"/>
      <c r="D38" s="215"/>
      <c r="E38" s="215"/>
      <c r="F38" s="860"/>
      <c r="G38" s="861"/>
      <c r="H38" s="862"/>
    </row>
    <row r="39" spans="1:8" ht="15.75" hidden="1" x14ac:dyDescent="0.25">
      <c r="A39" s="215"/>
      <c r="B39" s="215"/>
      <c r="C39" s="217"/>
      <c r="D39" s="215"/>
      <c r="E39" s="215"/>
      <c r="F39" s="860"/>
      <c r="G39" s="861"/>
      <c r="H39" s="862"/>
    </row>
    <row r="40" spans="1:8" ht="15.75" hidden="1" x14ac:dyDescent="0.25">
      <c r="A40" s="215"/>
      <c r="B40" s="215"/>
      <c r="C40" s="217"/>
      <c r="D40" s="215"/>
      <c r="E40" s="215"/>
      <c r="F40" s="860"/>
      <c r="G40" s="861"/>
      <c r="H40" s="862"/>
    </row>
    <row r="41" spans="1:8" ht="15.75" hidden="1" x14ac:dyDescent="0.25">
      <c r="A41" s="215"/>
      <c r="B41" s="215"/>
      <c r="C41" s="217"/>
      <c r="D41" s="215"/>
      <c r="E41" s="215"/>
      <c r="F41" s="860"/>
      <c r="G41" s="861"/>
      <c r="H41" s="862"/>
    </row>
    <row r="42" spans="1:8" ht="15.75" hidden="1" x14ac:dyDescent="0.25">
      <c r="A42" s="215"/>
      <c r="B42" s="215"/>
      <c r="C42" s="217"/>
      <c r="D42" s="215"/>
      <c r="E42" s="215"/>
      <c r="F42" s="860"/>
      <c r="G42" s="861"/>
      <c r="H42" s="862"/>
    </row>
    <row r="43" spans="1:8" ht="15.75" hidden="1" x14ac:dyDescent="0.25">
      <c r="A43" s="215"/>
      <c r="B43" s="215"/>
      <c r="C43" s="217"/>
      <c r="D43" s="215"/>
      <c r="E43" s="215"/>
      <c r="F43" s="860"/>
      <c r="G43" s="861"/>
      <c r="H43" s="862"/>
    </row>
    <row r="44" spans="1:8" ht="15.75" hidden="1" x14ac:dyDescent="0.25">
      <c r="A44" s="215"/>
      <c r="B44" s="215"/>
      <c r="C44" s="217"/>
      <c r="D44" s="215"/>
      <c r="E44" s="215"/>
      <c r="F44" s="860"/>
      <c r="G44" s="861"/>
      <c r="H44" s="862"/>
    </row>
    <row r="45" spans="1:8" ht="15.75" hidden="1" x14ac:dyDescent="0.25">
      <c r="A45" s="215"/>
      <c r="B45" s="215"/>
      <c r="C45" s="217"/>
      <c r="D45" s="215"/>
      <c r="E45" s="215"/>
      <c r="F45" s="860"/>
      <c r="G45" s="861"/>
      <c r="H45" s="862"/>
    </row>
    <row r="46" spans="1:8" ht="15.75" hidden="1" x14ac:dyDescent="0.25">
      <c r="A46" s="215"/>
      <c r="B46" s="215"/>
      <c r="C46" s="217"/>
      <c r="D46" s="215"/>
      <c r="E46" s="215"/>
      <c r="F46" s="860"/>
      <c r="G46" s="861"/>
      <c r="H46" s="862"/>
    </row>
    <row r="47" spans="1:8" ht="15.75" hidden="1" x14ac:dyDescent="0.25">
      <c r="A47" s="215"/>
      <c r="B47" s="215"/>
      <c r="C47" s="217"/>
      <c r="D47" s="215"/>
      <c r="E47" s="215"/>
      <c r="F47" s="860"/>
      <c r="G47" s="861"/>
      <c r="H47" s="862"/>
    </row>
    <row r="48" spans="1:8" ht="15.75" hidden="1" x14ac:dyDescent="0.25">
      <c r="A48" s="215"/>
      <c r="B48" s="215"/>
      <c r="C48" s="217"/>
      <c r="D48" s="215"/>
      <c r="E48" s="215"/>
      <c r="F48" s="860"/>
      <c r="G48" s="861"/>
      <c r="H48" s="862"/>
    </row>
    <row r="49" spans="1:10" ht="15.75" hidden="1" x14ac:dyDescent="0.25">
      <c r="A49" s="215"/>
      <c r="B49" s="215"/>
      <c r="C49" s="217"/>
      <c r="D49" s="215"/>
      <c r="E49" s="215"/>
      <c r="F49" s="860"/>
      <c r="G49" s="861"/>
      <c r="H49" s="862"/>
    </row>
    <row r="50" spans="1:10" ht="15.75" hidden="1" x14ac:dyDescent="0.25">
      <c r="A50" s="215"/>
      <c r="B50" s="215"/>
      <c r="C50" s="217"/>
      <c r="D50" s="215"/>
      <c r="E50" s="215"/>
      <c r="F50" s="860"/>
      <c r="G50" s="861"/>
      <c r="H50" s="862"/>
    </row>
    <row r="51" spans="1:10" ht="15.75" hidden="1" x14ac:dyDescent="0.25">
      <c r="A51" s="215"/>
      <c r="B51" s="215"/>
      <c r="C51" s="217"/>
      <c r="D51" s="215"/>
      <c r="E51" s="215"/>
      <c r="F51" s="860"/>
      <c r="G51" s="861"/>
      <c r="H51" s="862"/>
    </row>
    <row r="52" spans="1:10" ht="15.75" hidden="1" x14ac:dyDescent="0.25">
      <c r="A52" s="215"/>
      <c r="B52" s="215"/>
      <c r="C52" s="217"/>
      <c r="D52" s="215"/>
      <c r="E52" s="215"/>
      <c r="F52" s="860"/>
      <c r="G52" s="861"/>
      <c r="H52" s="862"/>
    </row>
    <row r="53" spans="1:10" ht="15.75" hidden="1" x14ac:dyDescent="0.25">
      <c r="A53" s="215"/>
      <c r="B53" s="215"/>
      <c r="C53" s="217"/>
      <c r="D53" s="215"/>
      <c r="E53" s="215"/>
      <c r="F53" s="860"/>
      <c r="G53" s="861"/>
      <c r="H53" s="862"/>
    </row>
    <row r="54" spans="1:10" ht="15.75" hidden="1" x14ac:dyDescent="0.25">
      <c r="A54" s="215"/>
      <c r="B54" s="215"/>
      <c r="C54" s="217"/>
      <c r="D54" s="215"/>
      <c r="E54" s="215"/>
      <c r="F54" s="860"/>
      <c r="G54" s="861"/>
      <c r="H54" s="862"/>
    </row>
    <row r="55" spans="1:10" ht="15.75" hidden="1" x14ac:dyDescent="0.25">
      <c r="A55" s="215"/>
      <c r="B55" s="215"/>
      <c r="C55" s="217"/>
      <c r="D55" s="215"/>
      <c r="E55" s="215"/>
      <c r="F55" s="860"/>
      <c r="G55" s="861"/>
      <c r="H55" s="862"/>
    </row>
    <row r="56" spans="1:10" ht="15.75" x14ac:dyDescent="0.25">
      <c r="A56" s="215"/>
      <c r="B56" s="215"/>
      <c r="C56" s="217"/>
      <c r="D56" s="215"/>
      <c r="E56" s="215"/>
      <c r="F56" s="860"/>
      <c r="G56" s="861"/>
      <c r="H56" s="862"/>
    </row>
    <row r="57" spans="1:10" ht="15.75" x14ac:dyDescent="0.25">
      <c r="A57" s="215"/>
      <c r="B57" s="215"/>
      <c r="C57" s="217"/>
      <c r="D57" s="215"/>
      <c r="E57" s="215"/>
      <c r="F57" s="860"/>
      <c r="G57" s="861"/>
      <c r="H57" s="862"/>
    </row>
    <row r="58" spans="1:10" ht="17.25" x14ac:dyDescent="0.3">
      <c r="A58" s="200" t="s">
        <v>94</v>
      </c>
      <c r="B58" s="201"/>
      <c r="C58" s="202"/>
      <c r="D58" s="202"/>
      <c r="E58" s="202"/>
      <c r="F58" s="202"/>
      <c r="G58" s="202"/>
      <c r="H58" s="202"/>
    </row>
    <row r="59" spans="1:10" ht="17.25" x14ac:dyDescent="0.3">
      <c r="A59" s="203"/>
      <c r="B59" s="203"/>
      <c r="D59" s="204">
        <f>SUM(D9:D57)</f>
        <v>0</v>
      </c>
      <c r="E59" s="209" t="s">
        <v>97</v>
      </c>
      <c r="H59" s="244">
        <f>IF(D59&lt;=J8,,J8&amp;" + "&amp;D59-J8)</f>
        <v>0</v>
      </c>
    </row>
    <row r="60" spans="1:10" ht="18" thickBot="1" x14ac:dyDescent="0.35">
      <c r="A60" s="203"/>
      <c r="B60" s="203"/>
      <c r="E60" s="204">
        <f>SUM(E9:E57)</f>
        <v>0</v>
      </c>
      <c r="F60" s="209" t="s">
        <v>98</v>
      </c>
    </row>
    <row r="61" spans="1:10" ht="18.75" thickTop="1" thickBot="1" x14ac:dyDescent="0.35">
      <c r="A61" s="203"/>
      <c r="B61" s="94"/>
      <c r="C61" s="193"/>
      <c r="E61" s="210">
        <f>IF(F61&gt;0,"in Summe:",)</f>
        <v>0</v>
      </c>
      <c r="F61" s="207">
        <f>SUM(D59,E60)</f>
        <v>0</v>
      </c>
      <c r="G61" s="209">
        <f>IF(F61&gt;0,"  Wochenstunden für Assistenzleistungen",)</f>
        <v>0</v>
      </c>
    </row>
    <row r="62" spans="1:10" ht="18" thickTop="1" x14ac:dyDescent="0.3">
      <c r="A62" s="203"/>
      <c r="B62" s="94"/>
      <c r="C62" s="193"/>
      <c r="E62" s="446">
        <f>IF(F61&gt;0,"davon ",)</f>
        <v>0</v>
      </c>
      <c r="F62" s="487"/>
      <c r="G62" s="444">
        <f>IF(F61&gt;0," durch SAF-Personal",)</f>
        <v>0</v>
      </c>
    </row>
    <row r="63" spans="1:10" ht="17.25" x14ac:dyDescent="0.3">
      <c r="A63" s="203"/>
      <c r="B63" s="94"/>
      <c r="C63" s="193"/>
      <c r="E63" s="446">
        <f>IF(F61&gt;0,"davon ",)</f>
        <v>0</v>
      </c>
      <c r="F63" s="487"/>
      <c r="G63" s="444">
        <f>IF(F61&gt;0," durch Lehrpersonal mit der Verwendung",)</f>
        <v>0</v>
      </c>
    </row>
    <row r="64" spans="1:10" ht="17.25" x14ac:dyDescent="0.3">
      <c r="A64" s="218" t="s">
        <v>95</v>
      </c>
      <c r="B64" s="203"/>
      <c r="D64" s="94"/>
      <c r="E64" s="94"/>
      <c r="G64" s="445">
        <f>IF(F61&gt;0," 'Stütz-und BegleitlehrerIn'",)</f>
        <v>0</v>
      </c>
      <c r="H64" s="205"/>
      <c r="I64" s="193"/>
      <c r="J64" s="193"/>
    </row>
    <row r="65" spans="1:14" ht="18.75" x14ac:dyDescent="0.3">
      <c r="A65" s="875" t="s">
        <v>96</v>
      </c>
      <c r="B65" s="875"/>
      <c r="C65" s="875"/>
      <c r="D65" s="875"/>
      <c r="E65" s="875"/>
      <c r="F65" s="875"/>
      <c r="G65" s="875"/>
      <c r="H65" s="875"/>
      <c r="I65" s="294"/>
    </row>
    <row r="66" spans="1:14" ht="18.75" x14ac:dyDescent="0.3">
      <c r="A66" s="875"/>
      <c r="B66" s="875"/>
      <c r="C66" s="875"/>
      <c r="D66" s="875"/>
      <c r="E66" s="875"/>
      <c r="F66" s="875"/>
      <c r="G66" s="875"/>
      <c r="H66" s="875"/>
      <c r="I66" s="294"/>
    </row>
    <row r="67" spans="1:14" ht="18.75" x14ac:dyDescent="0.3">
      <c r="A67" s="875"/>
      <c r="B67" s="875"/>
      <c r="C67" s="875"/>
      <c r="D67" s="875"/>
      <c r="E67" s="875"/>
      <c r="F67" s="875"/>
      <c r="G67" s="875"/>
      <c r="H67" s="875"/>
      <c r="I67" s="294"/>
    </row>
    <row r="68" spans="1:14" ht="18.75" x14ac:dyDescent="0.3">
      <c r="A68" s="875"/>
      <c r="B68" s="875"/>
      <c r="C68" s="875"/>
      <c r="D68" s="875"/>
      <c r="E68" s="875"/>
      <c r="F68" s="875"/>
      <c r="G68" s="875"/>
      <c r="H68" s="875"/>
      <c r="I68" s="294"/>
    </row>
    <row r="69" spans="1:14" ht="18.75" x14ac:dyDescent="0.3">
      <c r="A69" s="875"/>
      <c r="B69" s="875"/>
      <c r="C69" s="875"/>
      <c r="D69" s="875"/>
      <c r="E69" s="875"/>
      <c r="F69" s="875"/>
      <c r="G69" s="875"/>
      <c r="H69" s="875"/>
      <c r="I69" s="294"/>
    </row>
    <row r="70" spans="1:14" ht="18.75" x14ac:dyDescent="0.3">
      <c r="A70" s="875"/>
      <c r="B70" s="875"/>
      <c r="C70" s="875"/>
      <c r="D70" s="875"/>
      <c r="E70" s="875"/>
      <c r="F70" s="875"/>
      <c r="G70" s="875"/>
      <c r="H70" s="875"/>
      <c r="I70" s="294"/>
    </row>
    <row r="71" spans="1:14" ht="15" x14ac:dyDescent="0.25"/>
    <row r="72" spans="1:14" s="193" customFormat="1" ht="15" x14ac:dyDescent="0.25">
      <c r="C72" s="94"/>
      <c r="I72" s="94"/>
      <c r="J72" s="94"/>
      <c r="K72" s="94"/>
      <c r="L72" s="94"/>
      <c r="M72" s="94"/>
      <c r="N72" s="94"/>
    </row>
    <row r="73" spans="1:14" s="193" customFormat="1" ht="15" x14ac:dyDescent="0.25">
      <c r="C73" s="94"/>
      <c r="I73" s="94"/>
      <c r="J73" s="94"/>
      <c r="K73" s="94"/>
      <c r="L73" s="94"/>
      <c r="M73" s="94"/>
      <c r="N73" s="94"/>
    </row>
    <row r="74" spans="1:14" s="193" customFormat="1" ht="15" x14ac:dyDescent="0.25">
      <c r="C74" s="94"/>
      <c r="I74" s="94"/>
      <c r="J74" s="94"/>
      <c r="K74" s="94"/>
      <c r="L74" s="94"/>
      <c r="M74" s="94"/>
      <c r="N74" s="94"/>
    </row>
    <row r="75" spans="1:14" s="193" customFormat="1" ht="15" x14ac:dyDescent="0.25">
      <c r="C75" s="94"/>
      <c r="I75" s="94"/>
      <c r="J75" s="94"/>
      <c r="K75" s="94"/>
      <c r="L75" s="94"/>
      <c r="M75" s="94"/>
      <c r="N75" s="94"/>
    </row>
    <row r="76" spans="1:14" s="193" customFormat="1" ht="15" x14ac:dyDescent="0.25">
      <c r="C76" s="94"/>
      <c r="I76" s="94"/>
      <c r="J76" s="94"/>
      <c r="K76" s="94"/>
      <c r="L76" s="94"/>
      <c r="M76" s="94"/>
      <c r="N76" s="94"/>
    </row>
    <row r="77" spans="1:14" s="193" customFormat="1" ht="15" x14ac:dyDescent="0.25">
      <c r="C77" s="94"/>
      <c r="I77" s="94"/>
      <c r="J77" s="94"/>
      <c r="K77" s="94"/>
      <c r="L77" s="94"/>
      <c r="M77" s="94"/>
      <c r="N77" s="94"/>
    </row>
    <row r="78" spans="1:14" s="193" customFormat="1" ht="15" x14ac:dyDescent="0.25">
      <c r="C78" s="94"/>
      <c r="I78" s="94"/>
      <c r="J78" s="94"/>
      <c r="K78" s="94"/>
      <c r="L78" s="94"/>
      <c r="M78" s="94"/>
      <c r="N78" s="94"/>
    </row>
    <row r="79" spans="1:14" s="193" customFormat="1" ht="15" x14ac:dyDescent="0.25">
      <c r="C79" s="94"/>
      <c r="I79" s="94"/>
      <c r="J79" s="94"/>
      <c r="K79" s="94"/>
      <c r="L79" s="94"/>
      <c r="M79" s="94"/>
      <c r="N79" s="94"/>
    </row>
    <row r="80" spans="1:14"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sheetData>
  <sheetProtection algorithmName="SHA-512" hashValue="1x01N6QVkvUFx20JvYFD+dbmJ+QPPH95zJi1Jjs3rG6ku7RJwLF8LffEAgF3QfKhgNs6V7CVtX6eJmPPYrenvw==" saltValue="DmJXFzvJXZqIUDzS3cT9+A==" spinCount="100000" sheet="1" formatRows="0"/>
  <mergeCells count="53">
    <mergeCell ref="F16:H16"/>
    <mergeCell ref="F17:H17"/>
    <mergeCell ref="F18:H18"/>
    <mergeCell ref="A65:H70"/>
    <mergeCell ref="F10:H10"/>
    <mergeCell ref="F12:H12"/>
    <mergeCell ref="F13:H13"/>
    <mergeCell ref="F14:H14"/>
    <mergeCell ref="F19:H19"/>
    <mergeCell ref="F20:H20"/>
    <mergeCell ref="F21:H21"/>
    <mergeCell ref="F22:H22"/>
    <mergeCell ref="F23:H23"/>
    <mergeCell ref="F24:H24"/>
    <mergeCell ref="F25:H25"/>
    <mergeCell ref="F26:H26"/>
    <mergeCell ref="D3:D6"/>
    <mergeCell ref="E3:E6"/>
    <mergeCell ref="F5:H6"/>
    <mergeCell ref="F11:H11"/>
    <mergeCell ref="F15:H15"/>
    <mergeCell ref="F9:H9"/>
    <mergeCell ref="F27:H27"/>
    <mergeCell ref="F28:H28"/>
    <mergeCell ref="F29:H29"/>
    <mergeCell ref="F30:H30"/>
    <mergeCell ref="F31:H31"/>
    <mergeCell ref="F32:H32"/>
    <mergeCell ref="F33:H33"/>
    <mergeCell ref="F34:H34"/>
    <mergeCell ref="F35:H35"/>
    <mergeCell ref="F36:H36"/>
    <mergeCell ref="F37:H37"/>
    <mergeCell ref="F38:H38"/>
    <mergeCell ref="F39:H39"/>
    <mergeCell ref="F40:H40"/>
    <mergeCell ref="F41:H41"/>
    <mergeCell ref="F42:H42"/>
    <mergeCell ref="F43:H43"/>
    <mergeCell ref="F44:H44"/>
    <mergeCell ref="F45:H45"/>
    <mergeCell ref="F46:H46"/>
    <mergeCell ref="F47:H47"/>
    <mergeCell ref="F48:H48"/>
    <mergeCell ref="F49:H49"/>
    <mergeCell ref="F50:H50"/>
    <mergeCell ref="F51:H51"/>
    <mergeCell ref="F57:H57"/>
    <mergeCell ref="F52:H52"/>
    <mergeCell ref="F53:H53"/>
    <mergeCell ref="F54:H54"/>
    <mergeCell ref="F55:H55"/>
    <mergeCell ref="F56:H56"/>
  </mergeCells>
  <conditionalFormatting sqref="G62">
    <cfRule type="expression" dxfId="14" priority="14">
      <formula>$L$106=0</formula>
    </cfRule>
  </conditionalFormatting>
  <conditionalFormatting sqref="G63">
    <cfRule type="expression" dxfId="13" priority="13">
      <formula>$L$106=0</formula>
    </cfRule>
  </conditionalFormatting>
  <conditionalFormatting sqref="F62">
    <cfRule type="expression" dxfId="12" priority="4">
      <formula>$F$61=0</formula>
    </cfRule>
    <cfRule type="expression" dxfId="11" priority="5">
      <formula>SUM($F$62:$F$63)=$F$61</formula>
    </cfRule>
    <cfRule type="expression" dxfId="10" priority="6">
      <formula>SUM($F$62:$F$63)&lt;&gt;$F$61</formula>
    </cfRule>
  </conditionalFormatting>
  <conditionalFormatting sqref="F63">
    <cfRule type="expression" dxfId="9" priority="1">
      <formula>$F$61=0</formula>
    </cfRule>
  </conditionalFormatting>
  <conditionalFormatting sqref="F63">
    <cfRule type="expression" dxfId="8" priority="2">
      <formula>SUM($F$62:$F$63)=$F$61</formula>
    </cfRule>
    <cfRule type="expression" dxfId="7" priority="3">
      <formula>SUM($F$62:$F$63)&lt;&gt;$F$61</formula>
    </cfRule>
  </conditionalFormatting>
  <dataValidations count="4">
    <dataValidation type="decimal" allowBlank="1" showInputMessage="1" showErrorMessage="1" error="Bitte eine gültige Zahl eingeben" sqref="D9:E57">
      <formula1>-8</formula1>
      <formula2>33</formula2>
    </dataValidation>
    <dataValidation type="whole" allowBlank="1" showInputMessage="1" showErrorMessage="1" error="Bitte eine gültige Zahl eingeben" sqref="B9:B57">
      <formula1>0</formula1>
      <formula2>22</formula2>
    </dataValidation>
    <dataValidation type="decimal" allowBlank="1" showInputMessage="1" showErrorMessage="1" errorTitle="Zu viele Stunden" error="Es können nicht mehr Stunden vergeben werden, als beantragt wurden." sqref="F62">
      <formula1>0</formula1>
      <formula2>F61</formula2>
    </dataValidation>
    <dataValidation type="decimal" allowBlank="1" showInputMessage="1" showErrorMessage="1" errorTitle="Zu viele Stunden" error="Durch Lehrpersonen dürfen nur Assistenzleistungen im Unterricht geleistet werden._x000a_Es wurden Mehr Stunden eingegeben, als für diesen Bereich beantragt wurden." promptTitle="Nur Unterricht" prompt="Ausschließlich Lehrpersonen welche eine Verwendung als &quot;Stütz- und BegleitlehrerInnen&quot; haben dürfen Assistenzleistungen im Unterricht geleistet erbringen._x000a__x000a_Nicht jedoch im Freizeitbereich." sqref="F63">
      <formula1>0</formula1>
      <formula2>D59</formula2>
    </dataValidation>
  </dataValidations>
  <printOptions horizontalCentered="1" verticalCentered="1"/>
  <pageMargins left="0.59055118110236227" right="0.35433070866141736" top="0.62992125984251968" bottom="0.62992125984251968" header="0.31496062992125984" footer="0.31496062992125984"/>
  <pageSetup paperSize="9" fitToHeight="0" orientation="portrait" horizontalDpi="4294967293" r:id="rId1"/>
  <headerFooter>
    <oddFooter>&amp;C&amp;5&amp;Z&amp;11&amp;F&amp;R&amp;D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9" tint="0.59999389629810485"/>
    <pageSetUpPr fitToPage="1"/>
  </sheetPr>
  <dimension ref="A1:M41"/>
  <sheetViews>
    <sheetView showGridLines="0" showZeros="0" zoomScaleNormal="100" workbookViewId="0">
      <selection activeCell="A10" sqref="A10"/>
    </sheetView>
  </sheetViews>
  <sheetFormatPr baseColWidth="10" defaultColWidth="12.85546875" defaultRowHeight="15" x14ac:dyDescent="0.25"/>
  <cols>
    <col min="1" max="2" width="7.5703125" style="311" customWidth="1"/>
    <col min="3" max="3" width="9.85546875" style="311" customWidth="1"/>
    <col min="4" max="4" width="9.42578125" style="311" customWidth="1"/>
    <col min="5" max="5" width="10.42578125" style="311" customWidth="1"/>
    <col min="6" max="6" width="5.85546875" style="311" customWidth="1"/>
    <col min="7" max="7" width="4.7109375" style="311" customWidth="1"/>
    <col min="8" max="8" width="9.85546875" style="311" customWidth="1"/>
    <col min="9" max="9" width="21.28515625" style="311" customWidth="1"/>
    <col min="10" max="10" width="9.140625" style="311" customWidth="1"/>
    <col min="11" max="11" width="51" style="311" customWidth="1"/>
    <col min="12" max="13" width="3.7109375" style="311" customWidth="1"/>
    <col min="14" max="16384" width="12.85546875" style="310"/>
  </cols>
  <sheetData>
    <row r="1" spans="1:13" s="312" customFormat="1" ht="26.25" x14ac:dyDescent="0.4">
      <c r="A1" s="878" t="s">
        <v>170</v>
      </c>
      <c r="B1" s="878"/>
      <c r="C1" s="878"/>
      <c r="D1" s="878"/>
      <c r="E1" s="878"/>
      <c r="J1" s="369" t="s">
        <v>169</v>
      </c>
      <c r="K1" s="313"/>
      <c r="L1" s="313"/>
      <c r="M1" s="368"/>
    </row>
    <row r="2" spans="1:13" s="312" customFormat="1" ht="26.25" x14ac:dyDescent="0.4">
      <c r="A2" s="878"/>
      <c r="B2" s="878"/>
      <c r="C2" s="878"/>
      <c r="D2" s="878"/>
      <c r="E2" s="878"/>
      <c r="I2" s="367"/>
      <c r="J2" s="366" t="str">
        <f>"im Schuljahr 20"&amp;RIGHT(Konti_ASO!H1,5)</f>
        <v>im Schuljahr 2024/25</v>
      </c>
      <c r="K2" s="313"/>
      <c r="L2" s="313"/>
      <c r="M2" s="313"/>
    </row>
    <row r="3" spans="1:13" s="311" customFormat="1" ht="18.75" x14ac:dyDescent="0.3">
      <c r="A3" s="365" t="str">
        <f>Konti_ASO!C7</f>
        <v>ASO  . . .</v>
      </c>
      <c r="G3" s="364">
        <f ca="1">IF(RIGHT(A3,4)&lt;&gt;".  .",TODAY(),"")</f>
        <v>45364</v>
      </c>
      <c r="H3" s="363"/>
      <c r="K3" s="325"/>
      <c r="L3" s="325"/>
      <c r="M3" s="325"/>
    </row>
    <row r="4" spans="1:13" s="311" customFormat="1" ht="18.75" x14ac:dyDescent="0.2">
      <c r="A4" s="362"/>
      <c r="B4" s="359"/>
      <c r="C4" s="359"/>
      <c r="D4" s="359"/>
      <c r="E4" s="359"/>
      <c r="G4" s="361" t="s">
        <v>80</v>
      </c>
      <c r="H4" s="360"/>
      <c r="J4" s="359"/>
      <c r="K4" s="325"/>
      <c r="L4" s="325"/>
      <c r="M4" s="325"/>
    </row>
    <row r="5" spans="1:13" s="311" customFormat="1" ht="18.75" x14ac:dyDescent="0.3">
      <c r="A5" s="358" t="s">
        <v>168</v>
      </c>
      <c r="B5" s="357"/>
      <c r="H5" s="356" t="s">
        <v>167</v>
      </c>
      <c r="K5" s="325"/>
      <c r="L5" s="325"/>
      <c r="M5" s="325"/>
    </row>
    <row r="6" spans="1:13" s="311" customFormat="1" ht="4.5" customHeight="1" x14ac:dyDescent="0.2">
      <c r="K6" s="325"/>
      <c r="L6" s="325"/>
      <c r="M6" s="325"/>
    </row>
    <row r="7" spans="1:13" s="311" customFormat="1" ht="80.25" customHeight="1" x14ac:dyDescent="0.2">
      <c r="A7" s="352" t="s">
        <v>93</v>
      </c>
      <c r="B7" s="352" t="s">
        <v>166</v>
      </c>
      <c r="C7" s="352" t="s">
        <v>165</v>
      </c>
      <c r="D7" s="352" t="s">
        <v>164</v>
      </c>
      <c r="E7" s="355" t="s">
        <v>163</v>
      </c>
      <c r="F7" s="354" t="s">
        <v>162</v>
      </c>
      <c r="G7" s="353" t="s">
        <v>161</v>
      </c>
      <c r="H7" s="352" t="s">
        <v>160</v>
      </c>
      <c r="I7" s="351" t="s">
        <v>159</v>
      </c>
      <c r="J7" s="350" t="s">
        <v>158</v>
      </c>
      <c r="K7" s="349"/>
      <c r="L7" s="325"/>
      <c r="M7" s="325"/>
    </row>
    <row r="8" spans="1:13" s="311" customFormat="1" ht="4.5" customHeight="1" x14ac:dyDescent="0.2">
      <c r="A8" s="344"/>
      <c r="B8" s="348"/>
      <c r="C8" s="345"/>
      <c r="D8" s="344"/>
      <c r="E8" s="347"/>
      <c r="F8" s="346"/>
      <c r="G8" s="345"/>
      <c r="H8" s="344"/>
      <c r="K8" s="325"/>
      <c r="L8" s="325"/>
      <c r="M8" s="325"/>
    </row>
    <row r="9" spans="1:13" s="311" customFormat="1" ht="4.5" customHeight="1" x14ac:dyDescent="0.2">
      <c r="K9" s="325"/>
      <c r="L9" s="325"/>
      <c r="M9" s="325"/>
    </row>
    <row r="10" spans="1:13" s="311" customFormat="1" ht="19.5" customHeight="1" x14ac:dyDescent="0.2">
      <c r="A10" s="377" t="s">
        <v>157</v>
      </c>
      <c r="B10" s="378"/>
      <c r="C10" s="343"/>
      <c r="D10" s="383"/>
      <c r="E10" s="384"/>
      <c r="F10" s="879" t="str">
        <f t="shared" ref="F10:F37" si="0">L10</f>
        <v xml:space="preserve"> </v>
      </c>
      <c r="G10" s="880"/>
      <c r="H10" s="342" t="str">
        <f t="shared" ref="H10:H37" si="1">M10</f>
        <v xml:space="preserve"> </v>
      </c>
      <c r="I10" s="335"/>
      <c r="J10" s="334"/>
      <c r="K10" s="325"/>
      <c r="L10" s="333" t="str">
        <f t="shared" ref="L10:L37" si="2">IF(B10&lt;&gt;"",C10-D10+E10," ")</f>
        <v xml:space="preserve"> </v>
      </c>
      <c r="M10" s="332" t="str">
        <f t="shared" ref="M10:M37" si="3">IF(OR(F10=" ",F10&lt;3)," ",IF(OR(F10&gt;=10,F10*2&gt;=B10),2,1))</f>
        <v xml:space="preserve"> </v>
      </c>
    </row>
    <row r="11" spans="1:13" s="311" customFormat="1" ht="19.5" customHeight="1" x14ac:dyDescent="0.2">
      <c r="A11" s="379"/>
      <c r="B11" s="380"/>
      <c r="C11" s="338"/>
      <c r="D11" s="385"/>
      <c r="E11" s="386"/>
      <c r="F11" s="876" t="str">
        <f t="shared" si="0"/>
        <v xml:space="preserve"> </v>
      </c>
      <c r="G11" s="877"/>
      <c r="H11" s="339" t="str">
        <f t="shared" si="1"/>
        <v xml:space="preserve"> </v>
      </c>
      <c r="I11" s="335"/>
      <c r="J11" s="334"/>
      <c r="K11" s="325"/>
      <c r="L11" s="333" t="str">
        <f t="shared" si="2"/>
        <v xml:space="preserve"> </v>
      </c>
      <c r="M11" s="332" t="str">
        <f t="shared" si="3"/>
        <v xml:space="preserve"> </v>
      </c>
    </row>
    <row r="12" spans="1:13" s="311" customFormat="1" ht="19.5" customHeight="1" x14ac:dyDescent="0.2">
      <c r="A12" s="379"/>
      <c r="B12" s="380"/>
      <c r="C12" s="338"/>
      <c r="D12" s="341"/>
      <c r="E12" s="340"/>
      <c r="F12" s="876" t="str">
        <f t="shared" si="0"/>
        <v xml:space="preserve"> </v>
      </c>
      <c r="G12" s="877"/>
      <c r="H12" s="339" t="str">
        <f t="shared" si="1"/>
        <v xml:space="preserve"> </v>
      </c>
      <c r="I12" s="335"/>
      <c r="J12" s="334"/>
      <c r="K12" s="325"/>
      <c r="L12" s="333" t="str">
        <f t="shared" si="2"/>
        <v xml:space="preserve"> </v>
      </c>
      <c r="M12" s="332" t="str">
        <f t="shared" si="3"/>
        <v xml:space="preserve"> </v>
      </c>
    </row>
    <row r="13" spans="1:13" s="311" customFormat="1" ht="19.5" customHeight="1" x14ac:dyDescent="0.2">
      <c r="A13" s="379"/>
      <c r="B13" s="380"/>
      <c r="C13" s="338"/>
      <c r="D13" s="341"/>
      <c r="E13" s="340"/>
      <c r="F13" s="876" t="str">
        <f t="shared" si="0"/>
        <v xml:space="preserve"> </v>
      </c>
      <c r="G13" s="877"/>
      <c r="H13" s="339" t="str">
        <f t="shared" si="1"/>
        <v xml:space="preserve"> </v>
      </c>
      <c r="I13" s="335"/>
      <c r="J13" s="334"/>
      <c r="K13" s="325"/>
      <c r="L13" s="333" t="str">
        <f t="shared" si="2"/>
        <v xml:space="preserve"> </v>
      </c>
      <c r="M13" s="332" t="str">
        <f t="shared" si="3"/>
        <v xml:space="preserve"> </v>
      </c>
    </row>
    <row r="14" spans="1:13" s="311" customFormat="1" ht="19.5" customHeight="1" x14ac:dyDescent="0.2">
      <c r="A14" s="379"/>
      <c r="B14" s="380"/>
      <c r="C14" s="338"/>
      <c r="D14" s="341"/>
      <c r="E14" s="340"/>
      <c r="F14" s="876" t="str">
        <f t="shared" si="0"/>
        <v xml:space="preserve"> </v>
      </c>
      <c r="G14" s="877"/>
      <c r="H14" s="339" t="str">
        <f t="shared" si="1"/>
        <v xml:space="preserve"> </v>
      </c>
      <c r="I14" s="335"/>
      <c r="J14" s="334"/>
      <c r="K14" s="325"/>
      <c r="L14" s="333" t="str">
        <f t="shared" si="2"/>
        <v xml:space="preserve"> </v>
      </c>
      <c r="M14" s="332" t="str">
        <f t="shared" si="3"/>
        <v xml:space="preserve"> </v>
      </c>
    </row>
    <row r="15" spans="1:13" s="311" customFormat="1" ht="19.5" customHeight="1" x14ac:dyDescent="0.2">
      <c r="A15" s="379"/>
      <c r="B15" s="380"/>
      <c r="C15" s="338"/>
      <c r="D15" s="341"/>
      <c r="E15" s="340"/>
      <c r="F15" s="876" t="str">
        <f t="shared" si="0"/>
        <v xml:space="preserve"> </v>
      </c>
      <c r="G15" s="877"/>
      <c r="H15" s="339" t="str">
        <f t="shared" si="1"/>
        <v xml:space="preserve"> </v>
      </c>
      <c r="I15" s="335"/>
      <c r="J15" s="334"/>
      <c r="K15" s="325"/>
      <c r="L15" s="333" t="str">
        <f t="shared" si="2"/>
        <v xml:space="preserve"> </v>
      </c>
      <c r="M15" s="332" t="str">
        <f t="shared" si="3"/>
        <v xml:space="preserve"> </v>
      </c>
    </row>
    <row r="16" spans="1:13" s="311" customFormat="1" ht="19.5" customHeight="1" x14ac:dyDescent="0.2">
      <c r="A16" s="379"/>
      <c r="B16" s="380"/>
      <c r="C16" s="338"/>
      <c r="D16" s="341"/>
      <c r="E16" s="340"/>
      <c r="F16" s="876" t="str">
        <f t="shared" si="0"/>
        <v xml:space="preserve"> </v>
      </c>
      <c r="G16" s="877"/>
      <c r="H16" s="339" t="str">
        <f t="shared" si="1"/>
        <v xml:space="preserve"> </v>
      </c>
      <c r="I16" s="335"/>
      <c r="J16" s="334"/>
      <c r="K16" s="325"/>
      <c r="L16" s="333" t="str">
        <f t="shared" si="2"/>
        <v xml:space="preserve"> </v>
      </c>
      <c r="M16" s="332" t="str">
        <f t="shared" si="3"/>
        <v xml:space="preserve"> </v>
      </c>
    </row>
    <row r="17" spans="1:13" s="311" customFormat="1" ht="19.5" customHeight="1" x14ac:dyDescent="0.2">
      <c r="A17" s="379"/>
      <c r="B17" s="380"/>
      <c r="C17" s="338"/>
      <c r="D17" s="341"/>
      <c r="E17" s="340"/>
      <c r="F17" s="876" t="str">
        <f t="shared" si="0"/>
        <v xml:space="preserve"> </v>
      </c>
      <c r="G17" s="877"/>
      <c r="H17" s="339" t="str">
        <f t="shared" si="1"/>
        <v xml:space="preserve"> </v>
      </c>
      <c r="I17" s="335"/>
      <c r="J17" s="334"/>
      <c r="K17" s="325"/>
      <c r="L17" s="333" t="str">
        <f t="shared" si="2"/>
        <v xml:space="preserve"> </v>
      </c>
      <c r="M17" s="332" t="str">
        <f t="shared" si="3"/>
        <v xml:space="preserve"> </v>
      </c>
    </row>
    <row r="18" spans="1:13" s="311" customFormat="1" ht="19.5" customHeight="1" x14ac:dyDescent="0.2">
      <c r="A18" s="379"/>
      <c r="B18" s="380"/>
      <c r="C18" s="338"/>
      <c r="D18" s="341"/>
      <c r="E18" s="340"/>
      <c r="F18" s="876">
        <f t="shared" ref="F18:F31" si="4">L18</f>
        <v>0</v>
      </c>
      <c r="G18" s="877"/>
      <c r="H18" s="339">
        <f t="shared" si="1"/>
        <v>0</v>
      </c>
      <c r="I18" s="335"/>
      <c r="J18" s="334"/>
      <c r="K18" s="325"/>
      <c r="L18" s="333"/>
      <c r="M18" s="332"/>
    </row>
    <row r="19" spans="1:13" s="311" customFormat="1" ht="19.5" customHeight="1" x14ac:dyDescent="0.2">
      <c r="A19" s="379"/>
      <c r="B19" s="380"/>
      <c r="C19" s="338"/>
      <c r="D19" s="341"/>
      <c r="E19" s="340"/>
      <c r="F19" s="876">
        <f t="shared" si="4"/>
        <v>0</v>
      </c>
      <c r="G19" s="877"/>
      <c r="H19" s="339">
        <f t="shared" si="1"/>
        <v>0</v>
      </c>
      <c r="I19" s="335"/>
      <c r="J19" s="334"/>
      <c r="K19" s="325"/>
      <c r="L19" s="333"/>
      <c r="M19" s="332"/>
    </row>
    <row r="20" spans="1:13" s="311" customFormat="1" ht="19.5" customHeight="1" x14ac:dyDescent="0.2">
      <c r="A20" s="379"/>
      <c r="B20" s="380"/>
      <c r="C20" s="338"/>
      <c r="D20" s="341"/>
      <c r="E20" s="340"/>
      <c r="F20" s="876">
        <f t="shared" si="4"/>
        <v>0</v>
      </c>
      <c r="G20" s="877"/>
      <c r="H20" s="339">
        <f t="shared" si="1"/>
        <v>0</v>
      </c>
      <c r="I20" s="335"/>
      <c r="J20" s="334"/>
      <c r="K20" s="325"/>
      <c r="L20" s="333"/>
      <c r="M20" s="332"/>
    </row>
    <row r="21" spans="1:13" s="311" customFormat="1" ht="19.5" hidden="1" customHeight="1" x14ac:dyDescent="0.2">
      <c r="A21" s="379"/>
      <c r="B21" s="380"/>
      <c r="C21" s="338"/>
      <c r="D21" s="341"/>
      <c r="E21" s="340"/>
      <c r="F21" s="876">
        <f t="shared" si="4"/>
        <v>0</v>
      </c>
      <c r="G21" s="877"/>
      <c r="H21" s="339">
        <f t="shared" si="1"/>
        <v>0</v>
      </c>
      <c r="I21" s="335"/>
      <c r="J21" s="334"/>
      <c r="K21" s="325"/>
      <c r="L21" s="333"/>
      <c r="M21" s="332"/>
    </row>
    <row r="22" spans="1:13" s="311" customFormat="1" ht="19.5" hidden="1" customHeight="1" x14ac:dyDescent="0.2">
      <c r="A22" s="379"/>
      <c r="B22" s="380"/>
      <c r="C22" s="338"/>
      <c r="D22" s="341"/>
      <c r="E22" s="340"/>
      <c r="F22" s="876">
        <f t="shared" si="4"/>
        <v>0</v>
      </c>
      <c r="G22" s="877"/>
      <c r="H22" s="339">
        <f t="shared" si="1"/>
        <v>0</v>
      </c>
      <c r="I22" s="335"/>
      <c r="J22" s="334"/>
      <c r="K22" s="325"/>
      <c r="L22" s="333"/>
      <c r="M22" s="332"/>
    </row>
    <row r="23" spans="1:13" s="311" customFormat="1" ht="19.5" hidden="1" customHeight="1" x14ac:dyDescent="0.2">
      <c r="A23" s="379"/>
      <c r="B23" s="380"/>
      <c r="C23" s="338"/>
      <c r="D23" s="341"/>
      <c r="E23" s="340"/>
      <c r="F23" s="876">
        <f t="shared" si="4"/>
        <v>0</v>
      </c>
      <c r="G23" s="877"/>
      <c r="H23" s="339">
        <f t="shared" si="1"/>
        <v>0</v>
      </c>
      <c r="I23" s="335"/>
      <c r="J23" s="334"/>
      <c r="K23" s="325"/>
      <c r="L23" s="333"/>
      <c r="M23" s="332"/>
    </row>
    <row r="24" spans="1:13" s="311" customFormat="1" ht="19.5" hidden="1" customHeight="1" x14ac:dyDescent="0.2">
      <c r="A24" s="379"/>
      <c r="B24" s="380"/>
      <c r="C24" s="338"/>
      <c r="D24" s="341"/>
      <c r="E24" s="340"/>
      <c r="F24" s="876">
        <f t="shared" si="4"/>
        <v>0</v>
      </c>
      <c r="G24" s="877"/>
      <c r="H24" s="339">
        <f t="shared" si="1"/>
        <v>0</v>
      </c>
      <c r="I24" s="335"/>
      <c r="J24" s="334"/>
      <c r="K24" s="325"/>
      <c r="L24" s="333"/>
      <c r="M24" s="332"/>
    </row>
    <row r="25" spans="1:13" s="311" customFormat="1" ht="19.5" hidden="1" customHeight="1" x14ac:dyDescent="0.2">
      <c r="A25" s="379"/>
      <c r="B25" s="380"/>
      <c r="C25" s="338"/>
      <c r="D25" s="341"/>
      <c r="E25" s="340"/>
      <c r="F25" s="876">
        <f t="shared" si="4"/>
        <v>0</v>
      </c>
      <c r="G25" s="877"/>
      <c r="H25" s="339">
        <f t="shared" si="1"/>
        <v>0</v>
      </c>
      <c r="I25" s="335"/>
      <c r="J25" s="334"/>
      <c r="K25" s="325"/>
      <c r="L25" s="333"/>
      <c r="M25" s="332"/>
    </row>
    <row r="26" spans="1:13" s="311" customFormat="1" ht="19.5" hidden="1" customHeight="1" x14ac:dyDescent="0.2">
      <c r="A26" s="379"/>
      <c r="B26" s="380"/>
      <c r="C26" s="338"/>
      <c r="D26" s="341"/>
      <c r="E26" s="340"/>
      <c r="F26" s="876">
        <f t="shared" si="4"/>
        <v>0</v>
      </c>
      <c r="G26" s="877"/>
      <c r="H26" s="339">
        <f t="shared" si="1"/>
        <v>0</v>
      </c>
      <c r="I26" s="335"/>
      <c r="J26" s="334"/>
      <c r="K26" s="325"/>
      <c r="L26" s="333"/>
      <c r="M26" s="332"/>
    </row>
    <row r="27" spans="1:13" s="311" customFormat="1" ht="19.5" hidden="1" customHeight="1" x14ac:dyDescent="0.2">
      <c r="A27" s="379"/>
      <c r="B27" s="380"/>
      <c r="C27" s="338"/>
      <c r="D27" s="341"/>
      <c r="E27" s="340"/>
      <c r="F27" s="876">
        <f t="shared" si="4"/>
        <v>0</v>
      </c>
      <c r="G27" s="877"/>
      <c r="H27" s="339">
        <f t="shared" si="1"/>
        <v>0</v>
      </c>
      <c r="I27" s="335"/>
      <c r="J27" s="334"/>
      <c r="K27" s="325"/>
      <c r="L27" s="333"/>
      <c r="M27" s="332"/>
    </row>
    <row r="28" spans="1:13" s="311" customFormat="1" ht="19.5" hidden="1" customHeight="1" x14ac:dyDescent="0.2">
      <c r="A28" s="379"/>
      <c r="B28" s="380"/>
      <c r="C28" s="338"/>
      <c r="D28" s="341"/>
      <c r="E28" s="340"/>
      <c r="F28" s="876">
        <f t="shared" si="4"/>
        <v>0</v>
      </c>
      <c r="G28" s="877"/>
      <c r="H28" s="339">
        <f t="shared" si="1"/>
        <v>0</v>
      </c>
      <c r="I28" s="335"/>
      <c r="J28" s="334"/>
      <c r="K28" s="325"/>
      <c r="L28" s="333"/>
      <c r="M28" s="332"/>
    </row>
    <row r="29" spans="1:13" s="311" customFormat="1" ht="19.5" hidden="1" customHeight="1" x14ac:dyDescent="0.2">
      <c r="A29" s="379"/>
      <c r="B29" s="380"/>
      <c r="C29" s="338"/>
      <c r="D29" s="341"/>
      <c r="E29" s="340"/>
      <c r="F29" s="876">
        <f t="shared" si="4"/>
        <v>0</v>
      </c>
      <c r="G29" s="877"/>
      <c r="H29" s="339">
        <f t="shared" si="1"/>
        <v>0</v>
      </c>
      <c r="I29" s="335"/>
      <c r="J29" s="334"/>
      <c r="K29" s="325"/>
      <c r="L29" s="333"/>
      <c r="M29" s="332"/>
    </row>
    <row r="30" spans="1:13" s="311" customFormat="1" ht="19.5" hidden="1" customHeight="1" x14ac:dyDescent="0.2">
      <c r="A30" s="379"/>
      <c r="B30" s="380"/>
      <c r="C30" s="338"/>
      <c r="D30" s="341"/>
      <c r="E30" s="340"/>
      <c r="F30" s="876">
        <f t="shared" si="4"/>
        <v>0</v>
      </c>
      <c r="G30" s="877"/>
      <c r="H30" s="339">
        <f t="shared" si="1"/>
        <v>0</v>
      </c>
      <c r="I30" s="335"/>
      <c r="J30" s="334"/>
      <c r="K30" s="325"/>
      <c r="L30" s="333"/>
      <c r="M30" s="332"/>
    </row>
    <row r="31" spans="1:13" s="311" customFormat="1" ht="19.5" hidden="1" customHeight="1" x14ac:dyDescent="0.2">
      <c r="A31" s="379"/>
      <c r="B31" s="380"/>
      <c r="C31" s="338"/>
      <c r="D31" s="341"/>
      <c r="E31" s="340"/>
      <c r="F31" s="876">
        <f t="shared" si="4"/>
        <v>0</v>
      </c>
      <c r="G31" s="877"/>
      <c r="H31" s="339">
        <f t="shared" si="1"/>
        <v>0</v>
      </c>
      <c r="I31" s="335"/>
      <c r="J31" s="334"/>
      <c r="K31" s="325"/>
      <c r="L31" s="333"/>
      <c r="M31" s="332"/>
    </row>
    <row r="32" spans="1:13" s="311" customFormat="1" ht="19.5" hidden="1" customHeight="1" x14ac:dyDescent="0.2">
      <c r="A32" s="379"/>
      <c r="B32" s="380"/>
      <c r="C32" s="338"/>
      <c r="D32" s="341"/>
      <c r="E32" s="340"/>
      <c r="F32" s="876" t="str">
        <f t="shared" si="0"/>
        <v xml:space="preserve"> </v>
      </c>
      <c r="G32" s="877"/>
      <c r="H32" s="339" t="str">
        <f t="shared" si="1"/>
        <v xml:space="preserve"> </v>
      </c>
      <c r="I32" s="335"/>
      <c r="J32" s="334"/>
      <c r="K32" s="325"/>
      <c r="L32" s="333" t="str">
        <f t="shared" si="2"/>
        <v xml:space="preserve"> </v>
      </c>
      <c r="M32" s="332" t="str">
        <f t="shared" si="3"/>
        <v xml:space="preserve"> </v>
      </c>
    </row>
    <row r="33" spans="1:13" s="311" customFormat="1" ht="19.5" hidden="1" customHeight="1" x14ac:dyDescent="0.2">
      <c r="A33" s="379"/>
      <c r="B33" s="380"/>
      <c r="C33" s="338"/>
      <c r="D33" s="341"/>
      <c r="E33" s="340"/>
      <c r="F33" s="876" t="str">
        <f t="shared" si="0"/>
        <v xml:space="preserve"> </v>
      </c>
      <c r="G33" s="877"/>
      <c r="H33" s="339" t="str">
        <f t="shared" si="1"/>
        <v xml:space="preserve"> </v>
      </c>
      <c r="I33" s="335"/>
      <c r="J33" s="334"/>
      <c r="K33" s="325"/>
      <c r="L33" s="333" t="str">
        <f t="shared" si="2"/>
        <v xml:space="preserve"> </v>
      </c>
      <c r="M33" s="332" t="str">
        <f t="shared" si="3"/>
        <v xml:space="preserve"> </v>
      </c>
    </row>
    <row r="34" spans="1:13" s="311" customFormat="1" ht="19.5" hidden="1" customHeight="1" x14ac:dyDescent="0.2">
      <c r="A34" s="379"/>
      <c r="B34" s="380"/>
      <c r="C34" s="338"/>
      <c r="D34" s="341"/>
      <c r="E34" s="340"/>
      <c r="F34" s="876" t="str">
        <f t="shared" si="0"/>
        <v xml:space="preserve"> </v>
      </c>
      <c r="G34" s="877"/>
      <c r="H34" s="339" t="str">
        <f t="shared" si="1"/>
        <v xml:space="preserve"> </v>
      </c>
      <c r="I34" s="335"/>
      <c r="J34" s="334"/>
      <c r="K34" s="325"/>
      <c r="L34" s="333" t="str">
        <f t="shared" si="2"/>
        <v xml:space="preserve"> </v>
      </c>
      <c r="M34" s="332" t="str">
        <f t="shared" si="3"/>
        <v xml:space="preserve"> </v>
      </c>
    </row>
    <row r="35" spans="1:13" s="311" customFormat="1" ht="19.5" customHeight="1" x14ac:dyDescent="0.2">
      <c r="A35" s="379"/>
      <c r="B35" s="380"/>
      <c r="C35" s="338"/>
      <c r="D35" s="341"/>
      <c r="E35" s="340"/>
      <c r="F35" s="876" t="str">
        <f t="shared" si="0"/>
        <v xml:space="preserve"> </v>
      </c>
      <c r="G35" s="877"/>
      <c r="H35" s="339" t="str">
        <f t="shared" si="1"/>
        <v xml:space="preserve"> </v>
      </c>
      <c r="I35" s="335"/>
      <c r="J35" s="334"/>
      <c r="K35" s="325"/>
      <c r="L35" s="333" t="str">
        <f t="shared" si="2"/>
        <v xml:space="preserve"> </v>
      </c>
      <c r="M35" s="332" t="str">
        <f t="shared" si="3"/>
        <v xml:space="preserve"> </v>
      </c>
    </row>
    <row r="36" spans="1:13" s="311" customFormat="1" ht="19.5" customHeight="1" x14ac:dyDescent="0.2">
      <c r="A36" s="379"/>
      <c r="B36" s="380"/>
      <c r="C36" s="338"/>
      <c r="D36" s="341"/>
      <c r="E36" s="340"/>
      <c r="F36" s="876" t="str">
        <f t="shared" si="0"/>
        <v xml:space="preserve"> </v>
      </c>
      <c r="G36" s="877"/>
      <c r="H36" s="339" t="str">
        <f t="shared" si="1"/>
        <v xml:space="preserve"> </v>
      </c>
      <c r="I36" s="335"/>
      <c r="J36" s="334"/>
      <c r="K36" s="325"/>
      <c r="L36" s="333" t="str">
        <f t="shared" si="2"/>
        <v xml:space="preserve"> </v>
      </c>
      <c r="M36" s="332" t="str">
        <f t="shared" si="3"/>
        <v xml:space="preserve"> </v>
      </c>
    </row>
    <row r="37" spans="1:13" s="311" customFormat="1" ht="19.5" customHeight="1" x14ac:dyDescent="0.2">
      <c r="A37" s="381"/>
      <c r="B37" s="382"/>
      <c r="C37" s="338"/>
      <c r="D37" s="337"/>
      <c r="E37" s="336"/>
      <c r="F37" s="883" t="str">
        <f t="shared" si="0"/>
        <v xml:space="preserve"> </v>
      </c>
      <c r="G37" s="884"/>
      <c r="H37" s="339" t="str">
        <f t="shared" si="1"/>
        <v xml:space="preserve"> </v>
      </c>
      <c r="I37" s="335"/>
      <c r="J37" s="334"/>
      <c r="K37" s="325"/>
      <c r="L37" s="333" t="str">
        <f t="shared" si="2"/>
        <v xml:space="preserve"> </v>
      </c>
      <c r="M37" s="332" t="str">
        <f t="shared" si="3"/>
        <v xml:space="preserve"> </v>
      </c>
    </row>
    <row r="38" spans="1:13" s="311" customFormat="1" ht="20.25" customHeight="1" x14ac:dyDescent="0.25">
      <c r="A38" s="331" t="s">
        <v>156</v>
      </c>
      <c r="B38" s="329">
        <f>SUM(B10:B37)</f>
        <v>0</v>
      </c>
      <c r="C38" s="330">
        <f>SUM(C10:C37)</f>
        <v>0</v>
      </c>
      <c r="D38" s="330">
        <f>SUM(D10:D37)</f>
        <v>0</v>
      </c>
      <c r="E38" s="329">
        <f>SUM(E10:E37)</f>
        <v>0</v>
      </c>
      <c r="F38" s="881">
        <f>SUM(F10:F37)</f>
        <v>0</v>
      </c>
      <c r="G38" s="882"/>
      <c r="H38" s="328">
        <f>SUM(H10:H37)</f>
        <v>0</v>
      </c>
      <c r="I38" s="327"/>
      <c r="K38" s="326"/>
      <c r="L38" s="325"/>
      <c r="M38" s="325"/>
    </row>
    <row r="39" spans="1:13" s="312" customFormat="1" ht="9" customHeight="1" x14ac:dyDescent="0.2">
      <c r="K39" s="313"/>
      <c r="L39" s="313"/>
      <c r="M39" s="313"/>
    </row>
    <row r="40" spans="1:13" s="312" customFormat="1" x14ac:dyDescent="0.25">
      <c r="A40" s="324">
        <f>SUBTOTAL(103,A10:A37)</f>
        <v>1</v>
      </c>
      <c r="D40" s="323" t="s">
        <v>155</v>
      </c>
      <c r="E40" s="320"/>
      <c r="F40" s="322"/>
      <c r="G40" s="322"/>
      <c r="H40" s="321"/>
      <c r="I40" s="320"/>
      <c r="J40" s="319"/>
      <c r="K40" s="313"/>
      <c r="L40" s="313"/>
      <c r="M40" s="313"/>
    </row>
    <row r="41" spans="1:13" s="312" customFormat="1" ht="12.75" x14ac:dyDescent="0.2">
      <c r="D41" s="318"/>
      <c r="E41" s="317" t="str">
        <f>IF(E40&lt;&gt;" ","Name  DirektorIn"," ")</f>
        <v>Name  DirektorIn</v>
      </c>
      <c r="F41" s="316"/>
      <c r="G41" s="316"/>
      <c r="H41" s="316"/>
      <c r="I41" s="315" t="s">
        <v>154</v>
      </c>
      <c r="J41" s="314"/>
      <c r="K41" s="313"/>
      <c r="L41" s="313"/>
      <c r="M41" s="313"/>
    </row>
  </sheetData>
  <sheetProtection algorithmName="SHA-512" hashValue="wA3aDlPzbOSqJOwE1xRX8D+g1V7q+bgsVQ2LaIIQFuVxD7tfBbW9dig6TGHheWzdh6nC8cBOC9MWpV311q8qEw==" saltValue="tjeL/67DSwPICBT7HSjUaQ==" spinCount="100000" sheet="1" formatRows="0"/>
  <mergeCells count="30">
    <mergeCell ref="F29:G29"/>
    <mergeCell ref="F30:G30"/>
    <mergeCell ref="F31:G31"/>
    <mergeCell ref="F38:G38"/>
    <mergeCell ref="F24:G24"/>
    <mergeCell ref="F25:G25"/>
    <mergeCell ref="F26:G26"/>
    <mergeCell ref="F27:G27"/>
    <mergeCell ref="F28:G28"/>
    <mergeCell ref="F37:G37"/>
    <mergeCell ref="F35:G35"/>
    <mergeCell ref="F36:G36"/>
    <mergeCell ref="F33:G33"/>
    <mergeCell ref="F34:G34"/>
    <mergeCell ref="F16:G16"/>
    <mergeCell ref="F17:G17"/>
    <mergeCell ref="F32:G32"/>
    <mergeCell ref="A1:E2"/>
    <mergeCell ref="F10:G10"/>
    <mergeCell ref="F11:G11"/>
    <mergeCell ref="F12:G12"/>
    <mergeCell ref="F13:G13"/>
    <mergeCell ref="F14:G14"/>
    <mergeCell ref="F15:G15"/>
    <mergeCell ref="F18:G18"/>
    <mergeCell ref="F19:G19"/>
    <mergeCell ref="F20:G20"/>
    <mergeCell ref="F21:G21"/>
    <mergeCell ref="F22:G22"/>
    <mergeCell ref="F23:G23"/>
  </mergeCells>
  <conditionalFormatting sqref="H10:H37">
    <cfRule type="cellIs" dxfId="6" priority="3" stopIfTrue="1" operator="notEqual">
      <formula>$M10</formula>
    </cfRule>
  </conditionalFormatting>
  <conditionalFormatting sqref="C10:C37">
    <cfRule type="cellIs" dxfId="5" priority="4" stopIfTrue="1" operator="greaterThan">
      <formula>$B10</formula>
    </cfRule>
  </conditionalFormatting>
  <conditionalFormatting sqref="M1">
    <cfRule type="cellIs" dxfId="4" priority="1" stopIfTrue="1" operator="notEqual">
      <formula>0</formula>
    </cfRule>
  </conditionalFormatting>
  <dataValidations count="7">
    <dataValidation type="whole" allowBlank="1" showInputMessage="1" showErrorMessage="1" error="dies ist kein gültiger Eingabewert!" prompt="!! Hier nur eingeben,  wenn_x000a_Sondergenehmigung erteilt !!" sqref="M1 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formula1>-1</formula1>
      <formula2>4</formula2>
    </dataValidation>
    <dataValidation type="whole" allowBlank="1" showInputMessage="1" showErrorMessage="1" sqref="C65547:C65573 IY65547:IY65573 SU65547:SU65573 ACQ65547:ACQ65573 AMM65547:AMM65573 AWI65547:AWI65573 BGE65547:BGE65573 BQA65547:BQA65573 BZW65547:BZW65573 CJS65547:CJS65573 CTO65547:CTO65573 DDK65547:DDK65573 DNG65547:DNG65573 DXC65547:DXC65573 EGY65547:EGY65573 EQU65547:EQU65573 FAQ65547:FAQ65573 FKM65547:FKM65573 FUI65547:FUI65573 GEE65547:GEE65573 GOA65547:GOA65573 GXW65547:GXW65573 HHS65547:HHS65573 HRO65547:HRO65573 IBK65547:IBK65573 ILG65547:ILG65573 IVC65547:IVC65573 JEY65547:JEY65573 JOU65547:JOU65573 JYQ65547:JYQ65573 KIM65547:KIM65573 KSI65547:KSI65573 LCE65547:LCE65573 LMA65547:LMA65573 LVW65547:LVW65573 MFS65547:MFS65573 MPO65547:MPO65573 MZK65547:MZK65573 NJG65547:NJG65573 NTC65547:NTC65573 OCY65547:OCY65573 OMU65547:OMU65573 OWQ65547:OWQ65573 PGM65547:PGM65573 PQI65547:PQI65573 QAE65547:QAE65573 QKA65547:QKA65573 QTW65547:QTW65573 RDS65547:RDS65573 RNO65547:RNO65573 RXK65547:RXK65573 SHG65547:SHG65573 SRC65547:SRC65573 TAY65547:TAY65573 TKU65547:TKU65573 TUQ65547:TUQ65573 UEM65547:UEM65573 UOI65547:UOI65573 UYE65547:UYE65573 VIA65547:VIA65573 VRW65547:VRW65573 WBS65547:WBS65573 WLO65547:WLO65573 WVK65547:WVK65573 C131083:C131109 IY131083:IY131109 SU131083:SU131109 ACQ131083:ACQ131109 AMM131083:AMM131109 AWI131083:AWI131109 BGE131083:BGE131109 BQA131083:BQA131109 BZW131083:BZW131109 CJS131083:CJS131109 CTO131083:CTO131109 DDK131083:DDK131109 DNG131083:DNG131109 DXC131083:DXC131109 EGY131083:EGY131109 EQU131083:EQU131109 FAQ131083:FAQ131109 FKM131083:FKM131109 FUI131083:FUI131109 GEE131083:GEE131109 GOA131083:GOA131109 GXW131083:GXW131109 HHS131083:HHS131109 HRO131083:HRO131109 IBK131083:IBK131109 ILG131083:ILG131109 IVC131083:IVC131109 JEY131083:JEY131109 JOU131083:JOU131109 JYQ131083:JYQ131109 KIM131083:KIM131109 KSI131083:KSI131109 LCE131083:LCE131109 LMA131083:LMA131109 LVW131083:LVW131109 MFS131083:MFS131109 MPO131083:MPO131109 MZK131083:MZK131109 NJG131083:NJG131109 NTC131083:NTC131109 OCY131083:OCY131109 OMU131083:OMU131109 OWQ131083:OWQ131109 PGM131083:PGM131109 PQI131083:PQI131109 QAE131083:QAE131109 QKA131083:QKA131109 QTW131083:QTW131109 RDS131083:RDS131109 RNO131083:RNO131109 RXK131083:RXK131109 SHG131083:SHG131109 SRC131083:SRC131109 TAY131083:TAY131109 TKU131083:TKU131109 TUQ131083:TUQ131109 UEM131083:UEM131109 UOI131083:UOI131109 UYE131083:UYE131109 VIA131083:VIA131109 VRW131083:VRW131109 WBS131083:WBS131109 WLO131083:WLO131109 WVK131083:WVK131109 C196619:C196645 IY196619:IY196645 SU196619:SU196645 ACQ196619:ACQ196645 AMM196619:AMM196645 AWI196619:AWI196645 BGE196619:BGE196645 BQA196619:BQA196645 BZW196619:BZW196645 CJS196619:CJS196645 CTO196619:CTO196645 DDK196619:DDK196645 DNG196619:DNG196645 DXC196619:DXC196645 EGY196619:EGY196645 EQU196619:EQU196645 FAQ196619:FAQ196645 FKM196619:FKM196645 FUI196619:FUI196645 GEE196619:GEE196645 GOA196619:GOA196645 GXW196619:GXW196645 HHS196619:HHS196645 HRO196619:HRO196645 IBK196619:IBK196645 ILG196619:ILG196645 IVC196619:IVC196645 JEY196619:JEY196645 JOU196619:JOU196645 JYQ196619:JYQ196645 KIM196619:KIM196645 KSI196619:KSI196645 LCE196619:LCE196645 LMA196619:LMA196645 LVW196619:LVW196645 MFS196619:MFS196645 MPO196619:MPO196645 MZK196619:MZK196645 NJG196619:NJG196645 NTC196619:NTC196645 OCY196619:OCY196645 OMU196619:OMU196645 OWQ196619:OWQ196645 PGM196619:PGM196645 PQI196619:PQI196645 QAE196619:QAE196645 QKA196619:QKA196645 QTW196619:QTW196645 RDS196619:RDS196645 RNO196619:RNO196645 RXK196619:RXK196645 SHG196619:SHG196645 SRC196619:SRC196645 TAY196619:TAY196645 TKU196619:TKU196645 TUQ196619:TUQ196645 UEM196619:UEM196645 UOI196619:UOI196645 UYE196619:UYE196645 VIA196619:VIA196645 VRW196619:VRW196645 WBS196619:WBS196645 WLO196619:WLO196645 WVK196619:WVK196645 C262155:C262181 IY262155:IY262181 SU262155:SU262181 ACQ262155:ACQ262181 AMM262155:AMM262181 AWI262155:AWI262181 BGE262155:BGE262181 BQA262155:BQA262181 BZW262155:BZW262181 CJS262155:CJS262181 CTO262155:CTO262181 DDK262155:DDK262181 DNG262155:DNG262181 DXC262155:DXC262181 EGY262155:EGY262181 EQU262155:EQU262181 FAQ262155:FAQ262181 FKM262155:FKM262181 FUI262155:FUI262181 GEE262155:GEE262181 GOA262155:GOA262181 GXW262155:GXW262181 HHS262155:HHS262181 HRO262155:HRO262181 IBK262155:IBK262181 ILG262155:ILG262181 IVC262155:IVC262181 JEY262155:JEY262181 JOU262155:JOU262181 JYQ262155:JYQ262181 KIM262155:KIM262181 KSI262155:KSI262181 LCE262155:LCE262181 LMA262155:LMA262181 LVW262155:LVW262181 MFS262155:MFS262181 MPO262155:MPO262181 MZK262155:MZK262181 NJG262155:NJG262181 NTC262155:NTC262181 OCY262155:OCY262181 OMU262155:OMU262181 OWQ262155:OWQ262181 PGM262155:PGM262181 PQI262155:PQI262181 QAE262155:QAE262181 QKA262155:QKA262181 QTW262155:QTW262181 RDS262155:RDS262181 RNO262155:RNO262181 RXK262155:RXK262181 SHG262155:SHG262181 SRC262155:SRC262181 TAY262155:TAY262181 TKU262155:TKU262181 TUQ262155:TUQ262181 UEM262155:UEM262181 UOI262155:UOI262181 UYE262155:UYE262181 VIA262155:VIA262181 VRW262155:VRW262181 WBS262155:WBS262181 WLO262155:WLO262181 WVK262155:WVK262181 C327691:C327717 IY327691:IY327717 SU327691:SU327717 ACQ327691:ACQ327717 AMM327691:AMM327717 AWI327691:AWI327717 BGE327691:BGE327717 BQA327691:BQA327717 BZW327691:BZW327717 CJS327691:CJS327717 CTO327691:CTO327717 DDK327691:DDK327717 DNG327691:DNG327717 DXC327691:DXC327717 EGY327691:EGY327717 EQU327691:EQU327717 FAQ327691:FAQ327717 FKM327691:FKM327717 FUI327691:FUI327717 GEE327691:GEE327717 GOA327691:GOA327717 GXW327691:GXW327717 HHS327691:HHS327717 HRO327691:HRO327717 IBK327691:IBK327717 ILG327691:ILG327717 IVC327691:IVC327717 JEY327691:JEY327717 JOU327691:JOU327717 JYQ327691:JYQ327717 KIM327691:KIM327717 KSI327691:KSI327717 LCE327691:LCE327717 LMA327691:LMA327717 LVW327691:LVW327717 MFS327691:MFS327717 MPO327691:MPO327717 MZK327691:MZK327717 NJG327691:NJG327717 NTC327691:NTC327717 OCY327691:OCY327717 OMU327691:OMU327717 OWQ327691:OWQ327717 PGM327691:PGM327717 PQI327691:PQI327717 QAE327691:QAE327717 QKA327691:QKA327717 QTW327691:QTW327717 RDS327691:RDS327717 RNO327691:RNO327717 RXK327691:RXK327717 SHG327691:SHG327717 SRC327691:SRC327717 TAY327691:TAY327717 TKU327691:TKU327717 TUQ327691:TUQ327717 UEM327691:UEM327717 UOI327691:UOI327717 UYE327691:UYE327717 VIA327691:VIA327717 VRW327691:VRW327717 WBS327691:WBS327717 WLO327691:WLO327717 WVK327691:WVK327717 C393227:C393253 IY393227:IY393253 SU393227:SU393253 ACQ393227:ACQ393253 AMM393227:AMM393253 AWI393227:AWI393253 BGE393227:BGE393253 BQA393227:BQA393253 BZW393227:BZW393253 CJS393227:CJS393253 CTO393227:CTO393253 DDK393227:DDK393253 DNG393227:DNG393253 DXC393227:DXC393253 EGY393227:EGY393253 EQU393227:EQU393253 FAQ393227:FAQ393253 FKM393227:FKM393253 FUI393227:FUI393253 GEE393227:GEE393253 GOA393227:GOA393253 GXW393227:GXW393253 HHS393227:HHS393253 HRO393227:HRO393253 IBK393227:IBK393253 ILG393227:ILG393253 IVC393227:IVC393253 JEY393227:JEY393253 JOU393227:JOU393253 JYQ393227:JYQ393253 KIM393227:KIM393253 KSI393227:KSI393253 LCE393227:LCE393253 LMA393227:LMA393253 LVW393227:LVW393253 MFS393227:MFS393253 MPO393227:MPO393253 MZK393227:MZK393253 NJG393227:NJG393253 NTC393227:NTC393253 OCY393227:OCY393253 OMU393227:OMU393253 OWQ393227:OWQ393253 PGM393227:PGM393253 PQI393227:PQI393253 QAE393227:QAE393253 QKA393227:QKA393253 QTW393227:QTW393253 RDS393227:RDS393253 RNO393227:RNO393253 RXK393227:RXK393253 SHG393227:SHG393253 SRC393227:SRC393253 TAY393227:TAY393253 TKU393227:TKU393253 TUQ393227:TUQ393253 UEM393227:UEM393253 UOI393227:UOI393253 UYE393227:UYE393253 VIA393227:VIA393253 VRW393227:VRW393253 WBS393227:WBS393253 WLO393227:WLO393253 WVK393227:WVK393253 C458763:C458789 IY458763:IY458789 SU458763:SU458789 ACQ458763:ACQ458789 AMM458763:AMM458789 AWI458763:AWI458789 BGE458763:BGE458789 BQA458763:BQA458789 BZW458763:BZW458789 CJS458763:CJS458789 CTO458763:CTO458789 DDK458763:DDK458789 DNG458763:DNG458789 DXC458763:DXC458789 EGY458763:EGY458789 EQU458763:EQU458789 FAQ458763:FAQ458789 FKM458763:FKM458789 FUI458763:FUI458789 GEE458763:GEE458789 GOA458763:GOA458789 GXW458763:GXW458789 HHS458763:HHS458789 HRO458763:HRO458789 IBK458763:IBK458789 ILG458763:ILG458789 IVC458763:IVC458789 JEY458763:JEY458789 JOU458763:JOU458789 JYQ458763:JYQ458789 KIM458763:KIM458789 KSI458763:KSI458789 LCE458763:LCE458789 LMA458763:LMA458789 LVW458763:LVW458789 MFS458763:MFS458789 MPO458763:MPO458789 MZK458763:MZK458789 NJG458763:NJG458789 NTC458763:NTC458789 OCY458763:OCY458789 OMU458763:OMU458789 OWQ458763:OWQ458789 PGM458763:PGM458789 PQI458763:PQI458789 QAE458763:QAE458789 QKA458763:QKA458789 QTW458763:QTW458789 RDS458763:RDS458789 RNO458763:RNO458789 RXK458763:RXK458789 SHG458763:SHG458789 SRC458763:SRC458789 TAY458763:TAY458789 TKU458763:TKU458789 TUQ458763:TUQ458789 UEM458763:UEM458789 UOI458763:UOI458789 UYE458763:UYE458789 VIA458763:VIA458789 VRW458763:VRW458789 WBS458763:WBS458789 WLO458763:WLO458789 WVK458763:WVK458789 C524299:C524325 IY524299:IY524325 SU524299:SU524325 ACQ524299:ACQ524325 AMM524299:AMM524325 AWI524299:AWI524325 BGE524299:BGE524325 BQA524299:BQA524325 BZW524299:BZW524325 CJS524299:CJS524325 CTO524299:CTO524325 DDK524299:DDK524325 DNG524299:DNG524325 DXC524299:DXC524325 EGY524299:EGY524325 EQU524299:EQU524325 FAQ524299:FAQ524325 FKM524299:FKM524325 FUI524299:FUI524325 GEE524299:GEE524325 GOA524299:GOA524325 GXW524299:GXW524325 HHS524299:HHS524325 HRO524299:HRO524325 IBK524299:IBK524325 ILG524299:ILG524325 IVC524299:IVC524325 JEY524299:JEY524325 JOU524299:JOU524325 JYQ524299:JYQ524325 KIM524299:KIM524325 KSI524299:KSI524325 LCE524299:LCE524325 LMA524299:LMA524325 LVW524299:LVW524325 MFS524299:MFS524325 MPO524299:MPO524325 MZK524299:MZK524325 NJG524299:NJG524325 NTC524299:NTC524325 OCY524299:OCY524325 OMU524299:OMU524325 OWQ524299:OWQ524325 PGM524299:PGM524325 PQI524299:PQI524325 QAE524299:QAE524325 QKA524299:QKA524325 QTW524299:QTW524325 RDS524299:RDS524325 RNO524299:RNO524325 RXK524299:RXK524325 SHG524299:SHG524325 SRC524299:SRC524325 TAY524299:TAY524325 TKU524299:TKU524325 TUQ524299:TUQ524325 UEM524299:UEM524325 UOI524299:UOI524325 UYE524299:UYE524325 VIA524299:VIA524325 VRW524299:VRW524325 WBS524299:WBS524325 WLO524299:WLO524325 WVK524299:WVK524325 C589835:C589861 IY589835:IY589861 SU589835:SU589861 ACQ589835:ACQ589861 AMM589835:AMM589861 AWI589835:AWI589861 BGE589835:BGE589861 BQA589835:BQA589861 BZW589835:BZW589861 CJS589835:CJS589861 CTO589835:CTO589861 DDK589835:DDK589861 DNG589835:DNG589861 DXC589835:DXC589861 EGY589835:EGY589861 EQU589835:EQU589861 FAQ589835:FAQ589861 FKM589835:FKM589861 FUI589835:FUI589861 GEE589835:GEE589861 GOA589835:GOA589861 GXW589835:GXW589861 HHS589835:HHS589861 HRO589835:HRO589861 IBK589835:IBK589861 ILG589835:ILG589861 IVC589835:IVC589861 JEY589835:JEY589861 JOU589835:JOU589861 JYQ589835:JYQ589861 KIM589835:KIM589861 KSI589835:KSI589861 LCE589835:LCE589861 LMA589835:LMA589861 LVW589835:LVW589861 MFS589835:MFS589861 MPO589835:MPO589861 MZK589835:MZK589861 NJG589835:NJG589861 NTC589835:NTC589861 OCY589835:OCY589861 OMU589835:OMU589861 OWQ589835:OWQ589861 PGM589835:PGM589861 PQI589835:PQI589861 QAE589835:QAE589861 QKA589835:QKA589861 QTW589835:QTW589861 RDS589835:RDS589861 RNO589835:RNO589861 RXK589835:RXK589861 SHG589835:SHG589861 SRC589835:SRC589861 TAY589835:TAY589861 TKU589835:TKU589861 TUQ589835:TUQ589861 UEM589835:UEM589861 UOI589835:UOI589861 UYE589835:UYE589861 VIA589835:VIA589861 VRW589835:VRW589861 WBS589835:WBS589861 WLO589835:WLO589861 WVK589835:WVK589861 C655371:C655397 IY655371:IY655397 SU655371:SU655397 ACQ655371:ACQ655397 AMM655371:AMM655397 AWI655371:AWI655397 BGE655371:BGE655397 BQA655371:BQA655397 BZW655371:BZW655397 CJS655371:CJS655397 CTO655371:CTO655397 DDK655371:DDK655397 DNG655371:DNG655397 DXC655371:DXC655397 EGY655371:EGY655397 EQU655371:EQU655397 FAQ655371:FAQ655397 FKM655371:FKM655397 FUI655371:FUI655397 GEE655371:GEE655397 GOA655371:GOA655397 GXW655371:GXW655397 HHS655371:HHS655397 HRO655371:HRO655397 IBK655371:IBK655397 ILG655371:ILG655397 IVC655371:IVC655397 JEY655371:JEY655397 JOU655371:JOU655397 JYQ655371:JYQ655397 KIM655371:KIM655397 KSI655371:KSI655397 LCE655371:LCE655397 LMA655371:LMA655397 LVW655371:LVW655397 MFS655371:MFS655397 MPO655371:MPO655397 MZK655371:MZK655397 NJG655371:NJG655397 NTC655371:NTC655397 OCY655371:OCY655397 OMU655371:OMU655397 OWQ655371:OWQ655397 PGM655371:PGM655397 PQI655371:PQI655397 QAE655371:QAE655397 QKA655371:QKA655397 QTW655371:QTW655397 RDS655371:RDS655397 RNO655371:RNO655397 RXK655371:RXK655397 SHG655371:SHG655397 SRC655371:SRC655397 TAY655371:TAY655397 TKU655371:TKU655397 TUQ655371:TUQ655397 UEM655371:UEM655397 UOI655371:UOI655397 UYE655371:UYE655397 VIA655371:VIA655397 VRW655371:VRW655397 WBS655371:WBS655397 WLO655371:WLO655397 WVK655371:WVK655397 C720907:C720933 IY720907:IY720933 SU720907:SU720933 ACQ720907:ACQ720933 AMM720907:AMM720933 AWI720907:AWI720933 BGE720907:BGE720933 BQA720907:BQA720933 BZW720907:BZW720933 CJS720907:CJS720933 CTO720907:CTO720933 DDK720907:DDK720933 DNG720907:DNG720933 DXC720907:DXC720933 EGY720907:EGY720933 EQU720907:EQU720933 FAQ720907:FAQ720933 FKM720907:FKM720933 FUI720907:FUI720933 GEE720907:GEE720933 GOA720907:GOA720933 GXW720907:GXW720933 HHS720907:HHS720933 HRO720907:HRO720933 IBK720907:IBK720933 ILG720907:ILG720933 IVC720907:IVC720933 JEY720907:JEY720933 JOU720907:JOU720933 JYQ720907:JYQ720933 KIM720907:KIM720933 KSI720907:KSI720933 LCE720907:LCE720933 LMA720907:LMA720933 LVW720907:LVW720933 MFS720907:MFS720933 MPO720907:MPO720933 MZK720907:MZK720933 NJG720907:NJG720933 NTC720907:NTC720933 OCY720907:OCY720933 OMU720907:OMU720933 OWQ720907:OWQ720933 PGM720907:PGM720933 PQI720907:PQI720933 QAE720907:QAE720933 QKA720907:QKA720933 QTW720907:QTW720933 RDS720907:RDS720933 RNO720907:RNO720933 RXK720907:RXK720933 SHG720907:SHG720933 SRC720907:SRC720933 TAY720907:TAY720933 TKU720907:TKU720933 TUQ720907:TUQ720933 UEM720907:UEM720933 UOI720907:UOI720933 UYE720907:UYE720933 VIA720907:VIA720933 VRW720907:VRW720933 WBS720907:WBS720933 WLO720907:WLO720933 WVK720907:WVK720933 C786443:C786469 IY786443:IY786469 SU786443:SU786469 ACQ786443:ACQ786469 AMM786443:AMM786469 AWI786443:AWI786469 BGE786443:BGE786469 BQA786443:BQA786469 BZW786443:BZW786469 CJS786443:CJS786469 CTO786443:CTO786469 DDK786443:DDK786469 DNG786443:DNG786469 DXC786443:DXC786469 EGY786443:EGY786469 EQU786443:EQU786469 FAQ786443:FAQ786469 FKM786443:FKM786469 FUI786443:FUI786469 GEE786443:GEE786469 GOA786443:GOA786469 GXW786443:GXW786469 HHS786443:HHS786469 HRO786443:HRO786469 IBK786443:IBK786469 ILG786443:ILG786469 IVC786443:IVC786469 JEY786443:JEY786469 JOU786443:JOU786469 JYQ786443:JYQ786469 KIM786443:KIM786469 KSI786443:KSI786469 LCE786443:LCE786469 LMA786443:LMA786469 LVW786443:LVW786469 MFS786443:MFS786469 MPO786443:MPO786469 MZK786443:MZK786469 NJG786443:NJG786469 NTC786443:NTC786469 OCY786443:OCY786469 OMU786443:OMU786469 OWQ786443:OWQ786469 PGM786443:PGM786469 PQI786443:PQI786469 QAE786443:QAE786469 QKA786443:QKA786469 QTW786443:QTW786469 RDS786443:RDS786469 RNO786443:RNO786469 RXK786443:RXK786469 SHG786443:SHG786469 SRC786443:SRC786469 TAY786443:TAY786469 TKU786443:TKU786469 TUQ786443:TUQ786469 UEM786443:UEM786469 UOI786443:UOI786469 UYE786443:UYE786469 VIA786443:VIA786469 VRW786443:VRW786469 WBS786443:WBS786469 WLO786443:WLO786469 WVK786443:WVK786469 C851979:C852005 IY851979:IY852005 SU851979:SU852005 ACQ851979:ACQ852005 AMM851979:AMM852005 AWI851979:AWI852005 BGE851979:BGE852005 BQA851979:BQA852005 BZW851979:BZW852005 CJS851979:CJS852005 CTO851979:CTO852005 DDK851979:DDK852005 DNG851979:DNG852005 DXC851979:DXC852005 EGY851979:EGY852005 EQU851979:EQU852005 FAQ851979:FAQ852005 FKM851979:FKM852005 FUI851979:FUI852005 GEE851979:GEE852005 GOA851979:GOA852005 GXW851979:GXW852005 HHS851979:HHS852005 HRO851979:HRO852005 IBK851979:IBK852005 ILG851979:ILG852005 IVC851979:IVC852005 JEY851979:JEY852005 JOU851979:JOU852005 JYQ851979:JYQ852005 KIM851979:KIM852005 KSI851979:KSI852005 LCE851979:LCE852005 LMA851979:LMA852005 LVW851979:LVW852005 MFS851979:MFS852005 MPO851979:MPO852005 MZK851979:MZK852005 NJG851979:NJG852005 NTC851979:NTC852005 OCY851979:OCY852005 OMU851979:OMU852005 OWQ851979:OWQ852005 PGM851979:PGM852005 PQI851979:PQI852005 QAE851979:QAE852005 QKA851979:QKA852005 QTW851979:QTW852005 RDS851979:RDS852005 RNO851979:RNO852005 RXK851979:RXK852005 SHG851979:SHG852005 SRC851979:SRC852005 TAY851979:TAY852005 TKU851979:TKU852005 TUQ851979:TUQ852005 UEM851979:UEM852005 UOI851979:UOI852005 UYE851979:UYE852005 VIA851979:VIA852005 VRW851979:VRW852005 WBS851979:WBS852005 WLO851979:WLO852005 WVK851979:WVK852005 C917515:C917541 IY917515:IY917541 SU917515:SU917541 ACQ917515:ACQ917541 AMM917515:AMM917541 AWI917515:AWI917541 BGE917515:BGE917541 BQA917515:BQA917541 BZW917515:BZW917541 CJS917515:CJS917541 CTO917515:CTO917541 DDK917515:DDK917541 DNG917515:DNG917541 DXC917515:DXC917541 EGY917515:EGY917541 EQU917515:EQU917541 FAQ917515:FAQ917541 FKM917515:FKM917541 FUI917515:FUI917541 GEE917515:GEE917541 GOA917515:GOA917541 GXW917515:GXW917541 HHS917515:HHS917541 HRO917515:HRO917541 IBK917515:IBK917541 ILG917515:ILG917541 IVC917515:IVC917541 JEY917515:JEY917541 JOU917515:JOU917541 JYQ917515:JYQ917541 KIM917515:KIM917541 KSI917515:KSI917541 LCE917515:LCE917541 LMA917515:LMA917541 LVW917515:LVW917541 MFS917515:MFS917541 MPO917515:MPO917541 MZK917515:MZK917541 NJG917515:NJG917541 NTC917515:NTC917541 OCY917515:OCY917541 OMU917515:OMU917541 OWQ917515:OWQ917541 PGM917515:PGM917541 PQI917515:PQI917541 QAE917515:QAE917541 QKA917515:QKA917541 QTW917515:QTW917541 RDS917515:RDS917541 RNO917515:RNO917541 RXK917515:RXK917541 SHG917515:SHG917541 SRC917515:SRC917541 TAY917515:TAY917541 TKU917515:TKU917541 TUQ917515:TUQ917541 UEM917515:UEM917541 UOI917515:UOI917541 UYE917515:UYE917541 VIA917515:VIA917541 VRW917515:VRW917541 WBS917515:WBS917541 WLO917515:WLO917541 WVK917515:WVK917541 C983051:C983077 IY983051:IY983077 SU983051:SU983077 ACQ983051:ACQ983077 AMM983051:AMM983077 AWI983051:AWI983077 BGE983051:BGE983077 BQA983051:BQA983077 BZW983051:BZW983077 CJS983051:CJS983077 CTO983051:CTO983077 DDK983051:DDK983077 DNG983051:DNG983077 DXC983051:DXC983077 EGY983051:EGY983077 EQU983051:EQU983077 FAQ983051:FAQ983077 FKM983051:FKM983077 FUI983051:FUI983077 GEE983051:GEE983077 GOA983051:GOA983077 GXW983051:GXW983077 HHS983051:HHS983077 HRO983051:HRO983077 IBK983051:IBK983077 ILG983051:ILG983077 IVC983051:IVC983077 JEY983051:JEY983077 JOU983051:JOU983077 JYQ983051:JYQ983077 KIM983051:KIM983077 KSI983051:KSI983077 LCE983051:LCE983077 LMA983051:LMA983077 LVW983051:LVW983077 MFS983051:MFS983077 MPO983051:MPO983077 MZK983051:MZK983077 NJG983051:NJG983077 NTC983051:NTC983077 OCY983051:OCY983077 OMU983051:OMU983077 OWQ983051:OWQ983077 PGM983051:PGM983077 PQI983051:PQI983077 QAE983051:QAE983077 QKA983051:QKA983077 QTW983051:QTW983077 RDS983051:RDS983077 RNO983051:RNO983077 RXK983051:RXK983077 SHG983051:SHG983077 SRC983051:SRC983077 TAY983051:TAY983077 TKU983051:TKU983077 TUQ983051:TUQ983077 UEM983051:UEM983077 UOI983051:UOI983077 UYE983051:UYE983077 VIA983051:VIA983077 VRW983051:VRW983077 WBS983051:WBS983077 WLO983051:WLO983077 WVK983051:WVK983077 D65546:D65573 IZ65546:IZ65573 SV65546:SV65573 ACR65546:ACR65573 AMN65546:AMN65573 AWJ65546:AWJ65573 BGF65546:BGF65573 BQB65546:BQB65573 BZX65546:BZX65573 CJT65546:CJT65573 CTP65546:CTP65573 DDL65546:DDL65573 DNH65546:DNH65573 DXD65546:DXD65573 EGZ65546:EGZ65573 EQV65546:EQV65573 FAR65546:FAR65573 FKN65546:FKN65573 FUJ65546:FUJ65573 GEF65546:GEF65573 GOB65546:GOB65573 GXX65546:GXX65573 HHT65546:HHT65573 HRP65546:HRP65573 IBL65546:IBL65573 ILH65546:ILH65573 IVD65546:IVD65573 JEZ65546:JEZ65573 JOV65546:JOV65573 JYR65546:JYR65573 KIN65546:KIN65573 KSJ65546:KSJ65573 LCF65546:LCF65573 LMB65546:LMB65573 LVX65546:LVX65573 MFT65546:MFT65573 MPP65546:MPP65573 MZL65546:MZL65573 NJH65546:NJH65573 NTD65546:NTD65573 OCZ65546:OCZ65573 OMV65546:OMV65573 OWR65546:OWR65573 PGN65546:PGN65573 PQJ65546:PQJ65573 QAF65546:QAF65573 QKB65546:QKB65573 QTX65546:QTX65573 RDT65546:RDT65573 RNP65546:RNP65573 RXL65546:RXL65573 SHH65546:SHH65573 SRD65546:SRD65573 TAZ65546:TAZ65573 TKV65546:TKV65573 TUR65546:TUR65573 UEN65546:UEN65573 UOJ65546:UOJ65573 UYF65546:UYF65573 VIB65546:VIB65573 VRX65546:VRX65573 WBT65546:WBT65573 WLP65546:WLP65573 WVL65546:WVL65573 D131082:D131109 IZ131082:IZ131109 SV131082:SV131109 ACR131082:ACR131109 AMN131082:AMN131109 AWJ131082:AWJ131109 BGF131082:BGF131109 BQB131082:BQB131109 BZX131082:BZX131109 CJT131082:CJT131109 CTP131082:CTP131109 DDL131082:DDL131109 DNH131082:DNH131109 DXD131082:DXD131109 EGZ131082:EGZ131109 EQV131082:EQV131109 FAR131082:FAR131109 FKN131082:FKN131109 FUJ131082:FUJ131109 GEF131082:GEF131109 GOB131082:GOB131109 GXX131082:GXX131109 HHT131082:HHT131109 HRP131082:HRP131109 IBL131082:IBL131109 ILH131082:ILH131109 IVD131082:IVD131109 JEZ131082:JEZ131109 JOV131082:JOV131109 JYR131082:JYR131109 KIN131082:KIN131109 KSJ131082:KSJ131109 LCF131082:LCF131109 LMB131082:LMB131109 LVX131082:LVX131109 MFT131082:MFT131109 MPP131082:MPP131109 MZL131082:MZL131109 NJH131082:NJH131109 NTD131082:NTD131109 OCZ131082:OCZ131109 OMV131082:OMV131109 OWR131082:OWR131109 PGN131082:PGN131109 PQJ131082:PQJ131109 QAF131082:QAF131109 QKB131082:QKB131109 QTX131082:QTX131109 RDT131082:RDT131109 RNP131082:RNP131109 RXL131082:RXL131109 SHH131082:SHH131109 SRD131082:SRD131109 TAZ131082:TAZ131109 TKV131082:TKV131109 TUR131082:TUR131109 UEN131082:UEN131109 UOJ131082:UOJ131109 UYF131082:UYF131109 VIB131082:VIB131109 VRX131082:VRX131109 WBT131082:WBT131109 WLP131082:WLP131109 WVL131082:WVL131109 D196618:D196645 IZ196618:IZ196645 SV196618:SV196645 ACR196618:ACR196645 AMN196618:AMN196645 AWJ196618:AWJ196645 BGF196618:BGF196645 BQB196618:BQB196645 BZX196618:BZX196645 CJT196618:CJT196645 CTP196618:CTP196645 DDL196618:DDL196645 DNH196618:DNH196645 DXD196618:DXD196645 EGZ196618:EGZ196645 EQV196618:EQV196645 FAR196618:FAR196645 FKN196618:FKN196645 FUJ196618:FUJ196645 GEF196618:GEF196645 GOB196618:GOB196645 GXX196618:GXX196645 HHT196618:HHT196645 HRP196618:HRP196645 IBL196618:IBL196645 ILH196618:ILH196645 IVD196618:IVD196645 JEZ196618:JEZ196645 JOV196618:JOV196645 JYR196618:JYR196645 KIN196618:KIN196645 KSJ196618:KSJ196645 LCF196618:LCF196645 LMB196618:LMB196645 LVX196618:LVX196645 MFT196618:MFT196645 MPP196618:MPP196645 MZL196618:MZL196645 NJH196618:NJH196645 NTD196618:NTD196645 OCZ196618:OCZ196645 OMV196618:OMV196645 OWR196618:OWR196645 PGN196618:PGN196645 PQJ196618:PQJ196645 QAF196618:QAF196645 QKB196618:QKB196645 QTX196618:QTX196645 RDT196618:RDT196645 RNP196618:RNP196645 RXL196618:RXL196645 SHH196618:SHH196645 SRD196618:SRD196645 TAZ196618:TAZ196645 TKV196618:TKV196645 TUR196618:TUR196645 UEN196618:UEN196645 UOJ196618:UOJ196645 UYF196618:UYF196645 VIB196618:VIB196645 VRX196618:VRX196645 WBT196618:WBT196645 WLP196618:WLP196645 WVL196618:WVL196645 D262154:D262181 IZ262154:IZ262181 SV262154:SV262181 ACR262154:ACR262181 AMN262154:AMN262181 AWJ262154:AWJ262181 BGF262154:BGF262181 BQB262154:BQB262181 BZX262154:BZX262181 CJT262154:CJT262181 CTP262154:CTP262181 DDL262154:DDL262181 DNH262154:DNH262181 DXD262154:DXD262181 EGZ262154:EGZ262181 EQV262154:EQV262181 FAR262154:FAR262181 FKN262154:FKN262181 FUJ262154:FUJ262181 GEF262154:GEF262181 GOB262154:GOB262181 GXX262154:GXX262181 HHT262154:HHT262181 HRP262154:HRP262181 IBL262154:IBL262181 ILH262154:ILH262181 IVD262154:IVD262181 JEZ262154:JEZ262181 JOV262154:JOV262181 JYR262154:JYR262181 KIN262154:KIN262181 KSJ262154:KSJ262181 LCF262154:LCF262181 LMB262154:LMB262181 LVX262154:LVX262181 MFT262154:MFT262181 MPP262154:MPP262181 MZL262154:MZL262181 NJH262154:NJH262181 NTD262154:NTD262181 OCZ262154:OCZ262181 OMV262154:OMV262181 OWR262154:OWR262181 PGN262154:PGN262181 PQJ262154:PQJ262181 QAF262154:QAF262181 QKB262154:QKB262181 QTX262154:QTX262181 RDT262154:RDT262181 RNP262154:RNP262181 RXL262154:RXL262181 SHH262154:SHH262181 SRD262154:SRD262181 TAZ262154:TAZ262181 TKV262154:TKV262181 TUR262154:TUR262181 UEN262154:UEN262181 UOJ262154:UOJ262181 UYF262154:UYF262181 VIB262154:VIB262181 VRX262154:VRX262181 WBT262154:WBT262181 WLP262154:WLP262181 WVL262154:WVL262181 D327690:D327717 IZ327690:IZ327717 SV327690:SV327717 ACR327690:ACR327717 AMN327690:AMN327717 AWJ327690:AWJ327717 BGF327690:BGF327717 BQB327690:BQB327717 BZX327690:BZX327717 CJT327690:CJT327717 CTP327690:CTP327717 DDL327690:DDL327717 DNH327690:DNH327717 DXD327690:DXD327717 EGZ327690:EGZ327717 EQV327690:EQV327717 FAR327690:FAR327717 FKN327690:FKN327717 FUJ327690:FUJ327717 GEF327690:GEF327717 GOB327690:GOB327717 GXX327690:GXX327717 HHT327690:HHT327717 HRP327690:HRP327717 IBL327690:IBL327717 ILH327690:ILH327717 IVD327690:IVD327717 JEZ327690:JEZ327717 JOV327690:JOV327717 JYR327690:JYR327717 KIN327690:KIN327717 KSJ327690:KSJ327717 LCF327690:LCF327717 LMB327690:LMB327717 LVX327690:LVX327717 MFT327690:MFT327717 MPP327690:MPP327717 MZL327690:MZL327717 NJH327690:NJH327717 NTD327690:NTD327717 OCZ327690:OCZ327717 OMV327690:OMV327717 OWR327690:OWR327717 PGN327690:PGN327717 PQJ327690:PQJ327717 QAF327690:QAF327717 QKB327690:QKB327717 QTX327690:QTX327717 RDT327690:RDT327717 RNP327690:RNP327717 RXL327690:RXL327717 SHH327690:SHH327717 SRD327690:SRD327717 TAZ327690:TAZ327717 TKV327690:TKV327717 TUR327690:TUR327717 UEN327690:UEN327717 UOJ327690:UOJ327717 UYF327690:UYF327717 VIB327690:VIB327717 VRX327690:VRX327717 WBT327690:WBT327717 WLP327690:WLP327717 WVL327690:WVL327717 D393226:D393253 IZ393226:IZ393253 SV393226:SV393253 ACR393226:ACR393253 AMN393226:AMN393253 AWJ393226:AWJ393253 BGF393226:BGF393253 BQB393226:BQB393253 BZX393226:BZX393253 CJT393226:CJT393253 CTP393226:CTP393253 DDL393226:DDL393253 DNH393226:DNH393253 DXD393226:DXD393253 EGZ393226:EGZ393253 EQV393226:EQV393253 FAR393226:FAR393253 FKN393226:FKN393253 FUJ393226:FUJ393253 GEF393226:GEF393253 GOB393226:GOB393253 GXX393226:GXX393253 HHT393226:HHT393253 HRP393226:HRP393253 IBL393226:IBL393253 ILH393226:ILH393253 IVD393226:IVD393253 JEZ393226:JEZ393253 JOV393226:JOV393253 JYR393226:JYR393253 KIN393226:KIN393253 KSJ393226:KSJ393253 LCF393226:LCF393253 LMB393226:LMB393253 LVX393226:LVX393253 MFT393226:MFT393253 MPP393226:MPP393253 MZL393226:MZL393253 NJH393226:NJH393253 NTD393226:NTD393253 OCZ393226:OCZ393253 OMV393226:OMV393253 OWR393226:OWR393253 PGN393226:PGN393253 PQJ393226:PQJ393253 QAF393226:QAF393253 QKB393226:QKB393253 QTX393226:QTX393253 RDT393226:RDT393253 RNP393226:RNP393253 RXL393226:RXL393253 SHH393226:SHH393253 SRD393226:SRD393253 TAZ393226:TAZ393253 TKV393226:TKV393253 TUR393226:TUR393253 UEN393226:UEN393253 UOJ393226:UOJ393253 UYF393226:UYF393253 VIB393226:VIB393253 VRX393226:VRX393253 WBT393226:WBT393253 WLP393226:WLP393253 WVL393226:WVL393253 D458762:D458789 IZ458762:IZ458789 SV458762:SV458789 ACR458762:ACR458789 AMN458762:AMN458789 AWJ458762:AWJ458789 BGF458762:BGF458789 BQB458762:BQB458789 BZX458762:BZX458789 CJT458762:CJT458789 CTP458762:CTP458789 DDL458762:DDL458789 DNH458762:DNH458789 DXD458762:DXD458789 EGZ458762:EGZ458789 EQV458762:EQV458789 FAR458762:FAR458789 FKN458762:FKN458789 FUJ458762:FUJ458789 GEF458762:GEF458789 GOB458762:GOB458789 GXX458762:GXX458789 HHT458762:HHT458789 HRP458762:HRP458789 IBL458762:IBL458789 ILH458762:ILH458789 IVD458762:IVD458789 JEZ458762:JEZ458789 JOV458762:JOV458789 JYR458762:JYR458789 KIN458762:KIN458789 KSJ458762:KSJ458789 LCF458762:LCF458789 LMB458762:LMB458789 LVX458762:LVX458789 MFT458762:MFT458789 MPP458762:MPP458789 MZL458762:MZL458789 NJH458762:NJH458789 NTD458762:NTD458789 OCZ458762:OCZ458789 OMV458762:OMV458789 OWR458762:OWR458789 PGN458762:PGN458789 PQJ458762:PQJ458789 QAF458762:QAF458789 QKB458762:QKB458789 QTX458762:QTX458789 RDT458762:RDT458789 RNP458762:RNP458789 RXL458762:RXL458789 SHH458762:SHH458789 SRD458762:SRD458789 TAZ458762:TAZ458789 TKV458762:TKV458789 TUR458762:TUR458789 UEN458762:UEN458789 UOJ458762:UOJ458789 UYF458762:UYF458789 VIB458762:VIB458789 VRX458762:VRX458789 WBT458762:WBT458789 WLP458762:WLP458789 WVL458762:WVL458789 D524298:D524325 IZ524298:IZ524325 SV524298:SV524325 ACR524298:ACR524325 AMN524298:AMN524325 AWJ524298:AWJ524325 BGF524298:BGF524325 BQB524298:BQB524325 BZX524298:BZX524325 CJT524298:CJT524325 CTP524298:CTP524325 DDL524298:DDL524325 DNH524298:DNH524325 DXD524298:DXD524325 EGZ524298:EGZ524325 EQV524298:EQV524325 FAR524298:FAR524325 FKN524298:FKN524325 FUJ524298:FUJ524325 GEF524298:GEF524325 GOB524298:GOB524325 GXX524298:GXX524325 HHT524298:HHT524325 HRP524298:HRP524325 IBL524298:IBL524325 ILH524298:ILH524325 IVD524298:IVD524325 JEZ524298:JEZ524325 JOV524298:JOV524325 JYR524298:JYR524325 KIN524298:KIN524325 KSJ524298:KSJ524325 LCF524298:LCF524325 LMB524298:LMB524325 LVX524298:LVX524325 MFT524298:MFT524325 MPP524298:MPP524325 MZL524298:MZL524325 NJH524298:NJH524325 NTD524298:NTD524325 OCZ524298:OCZ524325 OMV524298:OMV524325 OWR524298:OWR524325 PGN524298:PGN524325 PQJ524298:PQJ524325 QAF524298:QAF524325 QKB524298:QKB524325 QTX524298:QTX524325 RDT524298:RDT524325 RNP524298:RNP524325 RXL524298:RXL524325 SHH524298:SHH524325 SRD524298:SRD524325 TAZ524298:TAZ524325 TKV524298:TKV524325 TUR524298:TUR524325 UEN524298:UEN524325 UOJ524298:UOJ524325 UYF524298:UYF524325 VIB524298:VIB524325 VRX524298:VRX524325 WBT524298:WBT524325 WLP524298:WLP524325 WVL524298:WVL524325 D589834:D589861 IZ589834:IZ589861 SV589834:SV589861 ACR589834:ACR589861 AMN589834:AMN589861 AWJ589834:AWJ589861 BGF589834:BGF589861 BQB589834:BQB589861 BZX589834:BZX589861 CJT589834:CJT589861 CTP589834:CTP589861 DDL589834:DDL589861 DNH589834:DNH589861 DXD589834:DXD589861 EGZ589834:EGZ589861 EQV589834:EQV589861 FAR589834:FAR589861 FKN589834:FKN589861 FUJ589834:FUJ589861 GEF589834:GEF589861 GOB589834:GOB589861 GXX589834:GXX589861 HHT589834:HHT589861 HRP589834:HRP589861 IBL589834:IBL589861 ILH589834:ILH589861 IVD589834:IVD589861 JEZ589834:JEZ589861 JOV589834:JOV589861 JYR589834:JYR589861 KIN589834:KIN589861 KSJ589834:KSJ589861 LCF589834:LCF589861 LMB589834:LMB589861 LVX589834:LVX589861 MFT589834:MFT589861 MPP589834:MPP589861 MZL589834:MZL589861 NJH589834:NJH589861 NTD589834:NTD589861 OCZ589834:OCZ589861 OMV589834:OMV589861 OWR589834:OWR589861 PGN589834:PGN589861 PQJ589834:PQJ589861 QAF589834:QAF589861 QKB589834:QKB589861 QTX589834:QTX589861 RDT589834:RDT589861 RNP589834:RNP589861 RXL589834:RXL589861 SHH589834:SHH589861 SRD589834:SRD589861 TAZ589834:TAZ589861 TKV589834:TKV589861 TUR589834:TUR589861 UEN589834:UEN589861 UOJ589834:UOJ589861 UYF589834:UYF589861 VIB589834:VIB589861 VRX589834:VRX589861 WBT589834:WBT589861 WLP589834:WLP589861 WVL589834:WVL589861 D655370:D655397 IZ655370:IZ655397 SV655370:SV655397 ACR655370:ACR655397 AMN655370:AMN655397 AWJ655370:AWJ655397 BGF655370:BGF655397 BQB655370:BQB655397 BZX655370:BZX655397 CJT655370:CJT655397 CTP655370:CTP655397 DDL655370:DDL655397 DNH655370:DNH655397 DXD655370:DXD655397 EGZ655370:EGZ655397 EQV655370:EQV655397 FAR655370:FAR655397 FKN655370:FKN655397 FUJ655370:FUJ655397 GEF655370:GEF655397 GOB655370:GOB655397 GXX655370:GXX655397 HHT655370:HHT655397 HRP655370:HRP655397 IBL655370:IBL655397 ILH655370:ILH655397 IVD655370:IVD655397 JEZ655370:JEZ655397 JOV655370:JOV655397 JYR655370:JYR655397 KIN655370:KIN655397 KSJ655370:KSJ655397 LCF655370:LCF655397 LMB655370:LMB655397 LVX655370:LVX655397 MFT655370:MFT655397 MPP655370:MPP655397 MZL655370:MZL655397 NJH655370:NJH655397 NTD655370:NTD655397 OCZ655370:OCZ655397 OMV655370:OMV655397 OWR655370:OWR655397 PGN655370:PGN655397 PQJ655370:PQJ655397 QAF655370:QAF655397 QKB655370:QKB655397 QTX655370:QTX655397 RDT655370:RDT655397 RNP655370:RNP655397 RXL655370:RXL655397 SHH655370:SHH655397 SRD655370:SRD655397 TAZ655370:TAZ655397 TKV655370:TKV655397 TUR655370:TUR655397 UEN655370:UEN655397 UOJ655370:UOJ655397 UYF655370:UYF655397 VIB655370:VIB655397 VRX655370:VRX655397 WBT655370:WBT655397 WLP655370:WLP655397 WVL655370:WVL655397 D720906:D720933 IZ720906:IZ720933 SV720906:SV720933 ACR720906:ACR720933 AMN720906:AMN720933 AWJ720906:AWJ720933 BGF720906:BGF720933 BQB720906:BQB720933 BZX720906:BZX720933 CJT720906:CJT720933 CTP720906:CTP720933 DDL720906:DDL720933 DNH720906:DNH720933 DXD720906:DXD720933 EGZ720906:EGZ720933 EQV720906:EQV720933 FAR720906:FAR720933 FKN720906:FKN720933 FUJ720906:FUJ720933 GEF720906:GEF720933 GOB720906:GOB720933 GXX720906:GXX720933 HHT720906:HHT720933 HRP720906:HRP720933 IBL720906:IBL720933 ILH720906:ILH720933 IVD720906:IVD720933 JEZ720906:JEZ720933 JOV720906:JOV720933 JYR720906:JYR720933 KIN720906:KIN720933 KSJ720906:KSJ720933 LCF720906:LCF720933 LMB720906:LMB720933 LVX720906:LVX720933 MFT720906:MFT720933 MPP720906:MPP720933 MZL720906:MZL720933 NJH720906:NJH720933 NTD720906:NTD720933 OCZ720906:OCZ720933 OMV720906:OMV720933 OWR720906:OWR720933 PGN720906:PGN720933 PQJ720906:PQJ720933 QAF720906:QAF720933 QKB720906:QKB720933 QTX720906:QTX720933 RDT720906:RDT720933 RNP720906:RNP720933 RXL720906:RXL720933 SHH720906:SHH720933 SRD720906:SRD720933 TAZ720906:TAZ720933 TKV720906:TKV720933 TUR720906:TUR720933 UEN720906:UEN720933 UOJ720906:UOJ720933 UYF720906:UYF720933 VIB720906:VIB720933 VRX720906:VRX720933 WBT720906:WBT720933 WLP720906:WLP720933 WVL720906:WVL720933 D786442:D786469 IZ786442:IZ786469 SV786442:SV786469 ACR786442:ACR786469 AMN786442:AMN786469 AWJ786442:AWJ786469 BGF786442:BGF786469 BQB786442:BQB786469 BZX786442:BZX786469 CJT786442:CJT786469 CTP786442:CTP786469 DDL786442:DDL786469 DNH786442:DNH786469 DXD786442:DXD786469 EGZ786442:EGZ786469 EQV786442:EQV786469 FAR786442:FAR786469 FKN786442:FKN786469 FUJ786442:FUJ786469 GEF786442:GEF786469 GOB786442:GOB786469 GXX786442:GXX786469 HHT786442:HHT786469 HRP786442:HRP786469 IBL786442:IBL786469 ILH786442:ILH786469 IVD786442:IVD786469 JEZ786442:JEZ786469 JOV786442:JOV786469 JYR786442:JYR786469 KIN786442:KIN786469 KSJ786442:KSJ786469 LCF786442:LCF786469 LMB786442:LMB786469 LVX786442:LVX786469 MFT786442:MFT786469 MPP786442:MPP786469 MZL786442:MZL786469 NJH786442:NJH786469 NTD786442:NTD786469 OCZ786442:OCZ786469 OMV786442:OMV786469 OWR786442:OWR786469 PGN786442:PGN786469 PQJ786442:PQJ786469 QAF786442:QAF786469 QKB786442:QKB786469 QTX786442:QTX786469 RDT786442:RDT786469 RNP786442:RNP786469 RXL786442:RXL786469 SHH786442:SHH786469 SRD786442:SRD786469 TAZ786442:TAZ786469 TKV786442:TKV786469 TUR786442:TUR786469 UEN786442:UEN786469 UOJ786442:UOJ786469 UYF786442:UYF786469 VIB786442:VIB786469 VRX786442:VRX786469 WBT786442:WBT786469 WLP786442:WLP786469 WVL786442:WVL786469 D851978:D852005 IZ851978:IZ852005 SV851978:SV852005 ACR851978:ACR852005 AMN851978:AMN852005 AWJ851978:AWJ852005 BGF851978:BGF852005 BQB851978:BQB852005 BZX851978:BZX852005 CJT851978:CJT852005 CTP851978:CTP852005 DDL851978:DDL852005 DNH851978:DNH852005 DXD851978:DXD852005 EGZ851978:EGZ852005 EQV851978:EQV852005 FAR851978:FAR852005 FKN851978:FKN852005 FUJ851978:FUJ852005 GEF851978:GEF852005 GOB851978:GOB852005 GXX851978:GXX852005 HHT851978:HHT852005 HRP851978:HRP852005 IBL851978:IBL852005 ILH851978:ILH852005 IVD851978:IVD852005 JEZ851978:JEZ852005 JOV851978:JOV852005 JYR851978:JYR852005 KIN851978:KIN852005 KSJ851978:KSJ852005 LCF851978:LCF852005 LMB851978:LMB852005 LVX851978:LVX852005 MFT851978:MFT852005 MPP851978:MPP852005 MZL851978:MZL852005 NJH851978:NJH852005 NTD851978:NTD852005 OCZ851978:OCZ852005 OMV851978:OMV852005 OWR851978:OWR852005 PGN851978:PGN852005 PQJ851978:PQJ852005 QAF851978:QAF852005 QKB851978:QKB852005 QTX851978:QTX852005 RDT851978:RDT852005 RNP851978:RNP852005 RXL851978:RXL852005 SHH851978:SHH852005 SRD851978:SRD852005 TAZ851978:TAZ852005 TKV851978:TKV852005 TUR851978:TUR852005 UEN851978:UEN852005 UOJ851978:UOJ852005 UYF851978:UYF852005 VIB851978:VIB852005 VRX851978:VRX852005 WBT851978:WBT852005 WLP851978:WLP852005 WVL851978:WVL852005 D917514:D917541 IZ917514:IZ917541 SV917514:SV917541 ACR917514:ACR917541 AMN917514:AMN917541 AWJ917514:AWJ917541 BGF917514:BGF917541 BQB917514:BQB917541 BZX917514:BZX917541 CJT917514:CJT917541 CTP917514:CTP917541 DDL917514:DDL917541 DNH917514:DNH917541 DXD917514:DXD917541 EGZ917514:EGZ917541 EQV917514:EQV917541 FAR917514:FAR917541 FKN917514:FKN917541 FUJ917514:FUJ917541 GEF917514:GEF917541 GOB917514:GOB917541 GXX917514:GXX917541 HHT917514:HHT917541 HRP917514:HRP917541 IBL917514:IBL917541 ILH917514:ILH917541 IVD917514:IVD917541 JEZ917514:JEZ917541 JOV917514:JOV917541 JYR917514:JYR917541 KIN917514:KIN917541 KSJ917514:KSJ917541 LCF917514:LCF917541 LMB917514:LMB917541 LVX917514:LVX917541 MFT917514:MFT917541 MPP917514:MPP917541 MZL917514:MZL917541 NJH917514:NJH917541 NTD917514:NTD917541 OCZ917514:OCZ917541 OMV917514:OMV917541 OWR917514:OWR917541 PGN917514:PGN917541 PQJ917514:PQJ917541 QAF917514:QAF917541 QKB917514:QKB917541 QTX917514:QTX917541 RDT917514:RDT917541 RNP917514:RNP917541 RXL917514:RXL917541 SHH917514:SHH917541 SRD917514:SRD917541 TAZ917514:TAZ917541 TKV917514:TKV917541 TUR917514:TUR917541 UEN917514:UEN917541 UOJ917514:UOJ917541 UYF917514:UYF917541 VIB917514:VIB917541 VRX917514:VRX917541 WBT917514:WBT917541 WLP917514:WLP917541 WVL917514:WVL917541 D983050:D983077 IZ983050:IZ983077 SV983050:SV983077 ACR983050:ACR983077 AMN983050:AMN983077 AWJ983050:AWJ983077 BGF983050:BGF983077 BQB983050:BQB983077 BZX983050:BZX983077 CJT983050:CJT983077 CTP983050:CTP983077 DDL983050:DDL983077 DNH983050:DNH983077 DXD983050:DXD983077 EGZ983050:EGZ983077 EQV983050:EQV983077 FAR983050:FAR983077 FKN983050:FKN983077 FUJ983050:FUJ983077 GEF983050:GEF983077 GOB983050:GOB983077 GXX983050:GXX983077 HHT983050:HHT983077 HRP983050:HRP983077 IBL983050:IBL983077 ILH983050:ILH983077 IVD983050:IVD983077 JEZ983050:JEZ983077 JOV983050:JOV983077 JYR983050:JYR983077 KIN983050:KIN983077 KSJ983050:KSJ983077 LCF983050:LCF983077 LMB983050:LMB983077 LVX983050:LVX983077 MFT983050:MFT983077 MPP983050:MPP983077 MZL983050:MZL983077 NJH983050:NJH983077 NTD983050:NTD983077 OCZ983050:OCZ983077 OMV983050:OMV983077 OWR983050:OWR983077 PGN983050:PGN983077 PQJ983050:PQJ983077 QAF983050:QAF983077 QKB983050:QKB983077 QTX983050:QTX983077 RDT983050:RDT983077 RNP983050:RNP983077 RXL983050:RXL983077 SHH983050:SHH983077 SRD983050:SRD983077 TAZ983050:TAZ983077 TKV983050:TKV983077 TUR983050:TUR983077 UEN983050:UEN983077 UOJ983050:UOJ983077 UYF983050:UYF983077 VIB983050:VIB983077 VRX983050:VRX983077 WBT983050:WBT983077 WLP983050:WLP983077 WVL983050:WVL983077 F65546:G65573 JB65546:JC65573 SX65546:SY65573 ACT65546:ACU65573 AMP65546:AMQ65573 AWL65546:AWM65573 BGH65546:BGI65573 BQD65546:BQE65573 BZZ65546:CAA65573 CJV65546:CJW65573 CTR65546:CTS65573 DDN65546:DDO65573 DNJ65546:DNK65573 DXF65546:DXG65573 EHB65546:EHC65573 EQX65546:EQY65573 FAT65546:FAU65573 FKP65546:FKQ65573 FUL65546:FUM65573 GEH65546:GEI65573 GOD65546:GOE65573 GXZ65546:GYA65573 HHV65546:HHW65573 HRR65546:HRS65573 IBN65546:IBO65573 ILJ65546:ILK65573 IVF65546:IVG65573 JFB65546:JFC65573 JOX65546:JOY65573 JYT65546:JYU65573 KIP65546:KIQ65573 KSL65546:KSM65573 LCH65546:LCI65573 LMD65546:LME65573 LVZ65546:LWA65573 MFV65546:MFW65573 MPR65546:MPS65573 MZN65546:MZO65573 NJJ65546:NJK65573 NTF65546:NTG65573 ODB65546:ODC65573 OMX65546:OMY65573 OWT65546:OWU65573 PGP65546:PGQ65573 PQL65546:PQM65573 QAH65546:QAI65573 QKD65546:QKE65573 QTZ65546:QUA65573 RDV65546:RDW65573 RNR65546:RNS65573 RXN65546:RXO65573 SHJ65546:SHK65573 SRF65546:SRG65573 TBB65546:TBC65573 TKX65546:TKY65573 TUT65546:TUU65573 UEP65546:UEQ65573 UOL65546:UOM65573 UYH65546:UYI65573 VID65546:VIE65573 VRZ65546:VSA65573 WBV65546:WBW65573 WLR65546:WLS65573 WVN65546:WVO65573 F131082:G131109 JB131082:JC131109 SX131082:SY131109 ACT131082:ACU131109 AMP131082:AMQ131109 AWL131082:AWM131109 BGH131082:BGI131109 BQD131082:BQE131109 BZZ131082:CAA131109 CJV131082:CJW131109 CTR131082:CTS131109 DDN131082:DDO131109 DNJ131082:DNK131109 DXF131082:DXG131109 EHB131082:EHC131109 EQX131082:EQY131109 FAT131082:FAU131109 FKP131082:FKQ131109 FUL131082:FUM131109 GEH131082:GEI131109 GOD131082:GOE131109 GXZ131082:GYA131109 HHV131082:HHW131109 HRR131082:HRS131109 IBN131082:IBO131109 ILJ131082:ILK131109 IVF131082:IVG131109 JFB131082:JFC131109 JOX131082:JOY131109 JYT131082:JYU131109 KIP131082:KIQ131109 KSL131082:KSM131109 LCH131082:LCI131109 LMD131082:LME131109 LVZ131082:LWA131109 MFV131082:MFW131109 MPR131082:MPS131109 MZN131082:MZO131109 NJJ131082:NJK131109 NTF131082:NTG131109 ODB131082:ODC131109 OMX131082:OMY131109 OWT131082:OWU131109 PGP131082:PGQ131109 PQL131082:PQM131109 QAH131082:QAI131109 QKD131082:QKE131109 QTZ131082:QUA131109 RDV131082:RDW131109 RNR131082:RNS131109 RXN131082:RXO131109 SHJ131082:SHK131109 SRF131082:SRG131109 TBB131082:TBC131109 TKX131082:TKY131109 TUT131082:TUU131109 UEP131082:UEQ131109 UOL131082:UOM131109 UYH131082:UYI131109 VID131082:VIE131109 VRZ131082:VSA131109 WBV131082:WBW131109 WLR131082:WLS131109 WVN131082:WVO131109 F196618:G196645 JB196618:JC196645 SX196618:SY196645 ACT196618:ACU196645 AMP196618:AMQ196645 AWL196618:AWM196645 BGH196618:BGI196645 BQD196618:BQE196645 BZZ196618:CAA196645 CJV196618:CJW196645 CTR196618:CTS196645 DDN196618:DDO196645 DNJ196618:DNK196645 DXF196618:DXG196645 EHB196618:EHC196645 EQX196618:EQY196645 FAT196618:FAU196645 FKP196618:FKQ196645 FUL196618:FUM196645 GEH196618:GEI196645 GOD196618:GOE196645 GXZ196618:GYA196645 HHV196618:HHW196645 HRR196618:HRS196645 IBN196618:IBO196645 ILJ196618:ILK196645 IVF196618:IVG196645 JFB196618:JFC196645 JOX196618:JOY196645 JYT196618:JYU196645 KIP196618:KIQ196645 KSL196618:KSM196645 LCH196618:LCI196645 LMD196618:LME196645 LVZ196618:LWA196645 MFV196618:MFW196645 MPR196618:MPS196645 MZN196618:MZO196645 NJJ196618:NJK196645 NTF196618:NTG196645 ODB196618:ODC196645 OMX196618:OMY196645 OWT196618:OWU196645 PGP196618:PGQ196645 PQL196618:PQM196645 QAH196618:QAI196645 QKD196618:QKE196645 QTZ196618:QUA196645 RDV196618:RDW196645 RNR196618:RNS196645 RXN196618:RXO196645 SHJ196618:SHK196645 SRF196618:SRG196645 TBB196618:TBC196645 TKX196618:TKY196645 TUT196618:TUU196645 UEP196618:UEQ196645 UOL196618:UOM196645 UYH196618:UYI196645 VID196618:VIE196645 VRZ196618:VSA196645 WBV196618:WBW196645 WLR196618:WLS196645 WVN196618:WVO196645 F262154:G262181 JB262154:JC262181 SX262154:SY262181 ACT262154:ACU262181 AMP262154:AMQ262181 AWL262154:AWM262181 BGH262154:BGI262181 BQD262154:BQE262181 BZZ262154:CAA262181 CJV262154:CJW262181 CTR262154:CTS262181 DDN262154:DDO262181 DNJ262154:DNK262181 DXF262154:DXG262181 EHB262154:EHC262181 EQX262154:EQY262181 FAT262154:FAU262181 FKP262154:FKQ262181 FUL262154:FUM262181 GEH262154:GEI262181 GOD262154:GOE262181 GXZ262154:GYA262181 HHV262154:HHW262181 HRR262154:HRS262181 IBN262154:IBO262181 ILJ262154:ILK262181 IVF262154:IVG262181 JFB262154:JFC262181 JOX262154:JOY262181 JYT262154:JYU262181 KIP262154:KIQ262181 KSL262154:KSM262181 LCH262154:LCI262181 LMD262154:LME262181 LVZ262154:LWA262181 MFV262154:MFW262181 MPR262154:MPS262181 MZN262154:MZO262181 NJJ262154:NJK262181 NTF262154:NTG262181 ODB262154:ODC262181 OMX262154:OMY262181 OWT262154:OWU262181 PGP262154:PGQ262181 PQL262154:PQM262181 QAH262154:QAI262181 QKD262154:QKE262181 QTZ262154:QUA262181 RDV262154:RDW262181 RNR262154:RNS262181 RXN262154:RXO262181 SHJ262154:SHK262181 SRF262154:SRG262181 TBB262154:TBC262181 TKX262154:TKY262181 TUT262154:TUU262181 UEP262154:UEQ262181 UOL262154:UOM262181 UYH262154:UYI262181 VID262154:VIE262181 VRZ262154:VSA262181 WBV262154:WBW262181 WLR262154:WLS262181 WVN262154:WVO262181 F327690:G327717 JB327690:JC327717 SX327690:SY327717 ACT327690:ACU327717 AMP327690:AMQ327717 AWL327690:AWM327717 BGH327690:BGI327717 BQD327690:BQE327717 BZZ327690:CAA327717 CJV327690:CJW327717 CTR327690:CTS327717 DDN327690:DDO327717 DNJ327690:DNK327717 DXF327690:DXG327717 EHB327690:EHC327717 EQX327690:EQY327717 FAT327690:FAU327717 FKP327690:FKQ327717 FUL327690:FUM327717 GEH327690:GEI327717 GOD327690:GOE327717 GXZ327690:GYA327717 HHV327690:HHW327717 HRR327690:HRS327717 IBN327690:IBO327717 ILJ327690:ILK327717 IVF327690:IVG327717 JFB327690:JFC327717 JOX327690:JOY327717 JYT327690:JYU327717 KIP327690:KIQ327717 KSL327690:KSM327717 LCH327690:LCI327717 LMD327690:LME327717 LVZ327690:LWA327717 MFV327690:MFW327717 MPR327690:MPS327717 MZN327690:MZO327717 NJJ327690:NJK327717 NTF327690:NTG327717 ODB327690:ODC327717 OMX327690:OMY327717 OWT327690:OWU327717 PGP327690:PGQ327717 PQL327690:PQM327717 QAH327690:QAI327717 QKD327690:QKE327717 QTZ327690:QUA327717 RDV327690:RDW327717 RNR327690:RNS327717 RXN327690:RXO327717 SHJ327690:SHK327717 SRF327690:SRG327717 TBB327690:TBC327717 TKX327690:TKY327717 TUT327690:TUU327717 UEP327690:UEQ327717 UOL327690:UOM327717 UYH327690:UYI327717 VID327690:VIE327717 VRZ327690:VSA327717 WBV327690:WBW327717 WLR327690:WLS327717 WVN327690:WVO327717 F393226:G393253 JB393226:JC393253 SX393226:SY393253 ACT393226:ACU393253 AMP393226:AMQ393253 AWL393226:AWM393253 BGH393226:BGI393253 BQD393226:BQE393253 BZZ393226:CAA393253 CJV393226:CJW393253 CTR393226:CTS393253 DDN393226:DDO393253 DNJ393226:DNK393253 DXF393226:DXG393253 EHB393226:EHC393253 EQX393226:EQY393253 FAT393226:FAU393253 FKP393226:FKQ393253 FUL393226:FUM393253 GEH393226:GEI393253 GOD393226:GOE393253 GXZ393226:GYA393253 HHV393226:HHW393253 HRR393226:HRS393253 IBN393226:IBO393253 ILJ393226:ILK393253 IVF393226:IVG393253 JFB393226:JFC393253 JOX393226:JOY393253 JYT393226:JYU393253 KIP393226:KIQ393253 KSL393226:KSM393253 LCH393226:LCI393253 LMD393226:LME393253 LVZ393226:LWA393253 MFV393226:MFW393253 MPR393226:MPS393253 MZN393226:MZO393253 NJJ393226:NJK393253 NTF393226:NTG393253 ODB393226:ODC393253 OMX393226:OMY393253 OWT393226:OWU393253 PGP393226:PGQ393253 PQL393226:PQM393253 QAH393226:QAI393253 QKD393226:QKE393253 QTZ393226:QUA393253 RDV393226:RDW393253 RNR393226:RNS393253 RXN393226:RXO393253 SHJ393226:SHK393253 SRF393226:SRG393253 TBB393226:TBC393253 TKX393226:TKY393253 TUT393226:TUU393253 UEP393226:UEQ393253 UOL393226:UOM393253 UYH393226:UYI393253 VID393226:VIE393253 VRZ393226:VSA393253 WBV393226:WBW393253 WLR393226:WLS393253 WVN393226:WVO393253 F458762:G458789 JB458762:JC458789 SX458762:SY458789 ACT458762:ACU458789 AMP458762:AMQ458789 AWL458762:AWM458789 BGH458762:BGI458789 BQD458762:BQE458789 BZZ458762:CAA458789 CJV458762:CJW458789 CTR458762:CTS458789 DDN458762:DDO458789 DNJ458762:DNK458789 DXF458762:DXG458789 EHB458762:EHC458789 EQX458762:EQY458789 FAT458762:FAU458789 FKP458762:FKQ458789 FUL458762:FUM458789 GEH458762:GEI458789 GOD458762:GOE458789 GXZ458762:GYA458789 HHV458762:HHW458789 HRR458762:HRS458789 IBN458762:IBO458789 ILJ458762:ILK458789 IVF458762:IVG458789 JFB458762:JFC458789 JOX458762:JOY458789 JYT458762:JYU458789 KIP458762:KIQ458789 KSL458762:KSM458789 LCH458762:LCI458789 LMD458762:LME458789 LVZ458762:LWA458789 MFV458762:MFW458789 MPR458762:MPS458789 MZN458762:MZO458789 NJJ458762:NJK458789 NTF458762:NTG458789 ODB458762:ODC458789 OMX458762:OMY458789 OWT458762:OWU458789 PGP458762:PGQ458789 PQL458762:PQM458789 QAH458762:QAI458789 QKD458762:QKE458789 QTZ458762:QUA458789 RDV458762:RDW458789 RNR458762:RNS458789 RXN458762:RXO458789 SHJ458762:SHK458789 SRF458762:SRG458789 TBB458762:TBC458789 TKX458762:TKY458789 TUT458762:TUU458789 UEP458762:UEQ458789 UOL458762:UOM458789 UYH458762:UYI458789 VID458762:VIE458789 VRZ458762:VSA458789 WBV458762:WBW458789 WLR458762:WLS458789 WVN458762:WVO458789 F524298:G524325 JB524298:JC524325 SX524298:SY524325 ACT524298:ACU524325 AMP524298:AMQ524325 AWL524298:AWM524325 BGH524298:BGI524325 BQD524298:BQE524325 BZZ524298:CAA524325 CJV524298:CJW524325 CTR524298:CTS524325 DDN524298:DDO524325 DNJ524298:DNK524325 DXF524298:DXG524325 EHB524298:EHC524325 EQX524298:EQY524325 FAT524298:FAU524325 FKP524298:FKQ524325 FUL524298:FUM524325 GEH524298:GEI524325 GOD524298:GOE524325 GXZ524298:GYA524325 HHV524298:HHW524325 HRR524298:HRS524325 IBN524298:IBO524325 ILJ524298:ILK524325 IVF524298:IVG524325 JFB524298:JFC524325 JOX524298:JOY524325 JYT524298:JYU524325 KIP524298:KIQ524325 KSL524298:KSM524325 LCH524298:LCI524325 LMD524298:LME524325 LVZ524298:LWA524325 MFV524298:MFW524325 MPR524298:MPS524325 MZN524298:MZO524325 NJJ524298:NJK524325 NTF524298:NTG524325 ODB524298:ODC524325 OMX524298:OMY524325 OWT524298:OWU524325 PGP524298:PGQ524325 PQL524298:PQM524325 QAH524298:QAI524325 QKD524298:QKE524325 QTZ524298:QUA524325 RDV524298:RDW524325 RNR524298:RNS524325 RXN524298:RXO524325 SHJ524298:SHK524325 SRF524298:SRG524325 TBB524298:TBC524325 TKX524298:TKY524325 TUT524298:TUU524325 UEP524298:UEQ524325 UOL524298:UOM524325 UYH524298:UYI524325 VID524298:VIE524325 VRZ524298:VSA524325 WBV524298:WBW524325 WLR524298:WLS524325 WVN524298:WVO524325 F589834:G589861 JB589834:JC589861 SX589834:SY589861 ACT589834:ACU589861 AMP589834:AMQ589861 AWL589834:AWM589861 BGH589834:BGI589861 BQD589834:BQE589861 BZZ589834:CAA589861 CJV589834:CJW589861 CTR589834:CTS589861 DDN589834:DDO589861 DNJ589834:DNK589861 DXF589834:DXG589861 EHB589834:EHC589861 EQX589834:EQY589861 FAT589834:FAU589861 FKP589834:FKQ589861 FUL589834:FUM589861 GEH589834:GEI589861 GOD589834:GOE589861 GXZ589834:GYA589861 HHV589834:HHW589861 HRR589834:HRS589861 IBN589834:IBO589861 ILJ589834:ILK589861 IVF589834:IVG589861 JFB589834:JFC589861 JOX589834:JOY589861 JYT589834:JYU589861 KIP589834:KIQ589861 KSL589834:KSM589861 LCH589834:LCI589861 LMD589834:LME589861 LVZ589834:LWA589861 MFV589834:MFW589861 MPR589834:MPS589861 MZN589834:MZO589861 NJJ589834:NJK589861 NTF589834:NTG589861 ODB589834:ODC589861 OMX589834:OMY589861 OWT589834:OWU589861 PGP589834:PGQ589861 PQL589834:PQM589861 QAH589834:QAI589861 QKD589834:QKE589861 QTZ589834:QUA589861 RDV589834:RDW589861 RNR589834:RNS589861 RXN589834:RXO589861 SHJ589834:SHK589861 SRF589834:SRG589861 TBB589834:TBC589861 TKX589834:TKY589861 TUT589834:TUU589861 UEP589834:UEQ589861 UOL589834:UOM589861 UYH589834:UYI589861 VID589834:VIE589861 VRZ589834:VSA589861 WBV589834:WBW589861 WLR589834:WLS589861 WVN589834:WVO589861 F655370:G655397 JB655370:JC655397 SX655370:SY655397 ACT655370:ACU655397 AMP655370:AMQ655397 AWL655370:AWM655397 BGH655370:BGI655397 BQD655370:BQE655397 BZZ655370:CAA655397 CJV655370:CJW655397 CTR655370:CTS655397 DDN655370:DDO655397 DNJ655370:DNK655397 DXF655370:DXG655397 EHB655370:EHC655397 EQX655370:EQY655397 FAT655370:FAU655397 FKP655370:FKQ655397 FUL655370:FUM655397 GEH655370:GEI655397 GOD655370:GOE655397 GXZ655370:GYA655397 HHV655370:HHW655397 HRR655370:HRS655397 IBN655370:IBO655397 ILJ655370:ILK655397 IVF655370:IVG655397 JFB655370:JFC655397 JOX655370:JOY655397 JYT655370:JYU655397 KIP655370:KIQ655397 KSL655370:KSM655397 LCH655370:LCI655397 LMD655370:LME655397 LVZ655370:LWA655397 MFV655370:MFW655397 MPR655370:MPS655397 MZN655370:MZO655397 NJJ655370:NJK655397 NTF655370:NTG655397 ODB655370:ODC655397 OMX655370:OMY655397 OWT655370:OWU655397 PGP655370:PGQ655397 PQL655370:PQM655397 QAH655370:QAI655397 QKD655370:QKE655397 QTZ655370:QUA655397 RDV655370:RDW655397 RNR655370:RNS655397 RXN655370:RXO655397 SHJ655370:SHK655397 SRF655370:SRG655397 TBB655370:TBC655397 TKX655370:TKY655397 TUT655370:TUU655397 UEP655370:UEQ655397 UOL655370:UOM655397 UYH655370:UYI655397 VID655370:VIE655397 VRZ655370:VSA655397 WBV655370:WBW655397 WLR655370:WLS655397 WVN655370:WVO655397 F720906:G720933 JB720906:JC720933 SX720906:SY720933 ACT720906:ACU720933 AMP720906:AMQ720933 AWL720906:AWM720933 BGH720906:BGI720933 BQD720906:BQE720933 BZZ720906:CAA720933 CJV720906:CJW720933 CTR720906:CTS720933 DDN720906:DDO720933 DNJ720906:DNK720933 DXF720906:DXG720933 EHB720906:EHC720933 EQX720906:EQY720933 FAT720906:FAU720933 FKP720906:FKQ720933 FUL720906:FUM720933 GEH720906:GEI720933 GOD720906:GOE720933 GXZ720906:GYA720933 HHV720906:HHW720933 HRR720906:HRS720933 IBN720906:IBO720933 ILJ720906:ILK720933 IVF720906:IVG720933 JFB720906:JFC720933 JOX720906:JOY720933 JYT720906:JYU720933 KIP720906:KIQ720933 KSL720906:KSM720933 LCH720906:LCI720933 LMD720906:LME720933 LVZ720906:LWA720933 MFV720906:MFW720933 MPR720906:MPS720933 MZN720906:MZO720933 NJJ720906:NJK720933 NTF720906:NTG720933 ODB720906:ODC720933 OMX720906:OMY720933 OWT720906:OWU720933 PGP720906:PGQ720933 PQL720906:PQM720933 QAH720906:QAI720933 QKD720906:QKE720933 QTZ720906:QUA720933 RDV720906:RDW720933 RNR720906:RNS720933 RXN720906:RXO720933 SHJ720906:SHK720933 SRF720906:SRG720933 TBB720906:TBC720933 TKX720906:TKY720933 TUT720906:TUU720933 UEP720906:UEQ720933 UOL720906:UOM720933 UYH720906:UYI720933 VID720906:VIE720933 VRZ720906:VSA720933 WBV720906:WBW720933 WLR720906:WLS720933 WVN720906:WVO720933 F786442:G786469 JB786442:JC786469 SX786442:SY786469 ACT786442:ACU786469 AMP786442:AMQ786469 AWL786442:AWM786469 BGH786442:BGI786469 BQD786442:BQE786469 BZZ786442:CAA786469 CJV786442:CJW786469 CTR786442:CTS786469 DDN786442:DDO786469 DNJ786442:DNK786469 DXF786442:DXG786469 EHB786442:EHC786469 EQX786442:EQY786469 FAT786442:FAU786469 FKP786442:FKQ786469 FUL786442:FUM786469 GEH786442:GEI786469 GOD786442:GOE786469 GXZ786442:GYA786469 HHV786442:HHW786469 HRR786442:HRS786469 IBN786442:IBO786469 ILJ786442:ILK786469 IVF786442:IVG786469 JFB786442:JFC786469 JOX786442:JOY786469 JYT786442:JYU786469 KIP786442:KIQ786469 KSL786442:KSM786469 LCH786442:LCI786469 LMD786442:LME786469 LVZ786442:LWA786469 MFV786442:MFW786469 MPR786442:MPS786469 MZN786442:MZO786469 NJJ786442:NJK786469 NTF786442:NTG786469 ODB786442:ODC786469 OMX786442:OMY786469 OWT786442:OWU786469 PGP786442:PGQ786469 PQL786442:PQM786469 QAH786442:QAI786469 QKD786442:QKE786469 QTZ786442:QUA786469 RDV786442:RDW786469 RNR786442:RNS786469 RXN786442:RXO786469 SHJ786442:SHK786469 SRF786442:SRG786469 TBB786442:TBC786469 TKX786442:TKY786469 TUT786442:TUU786469 UEP786442:UEQ786469 UOL786442:UOM786469 UYH786442:UYI786469 VID786442:VIE786469 VRZ786442:VSA786469 WBV786442:WBW786469 WLR786442:WLS786469 WVN786442:WVO786469 F851978:G852005 JB851978:JC852005 SX851978:SY852005 ACT851978:ACU852005 AMP851978:AMQ852005 AWL851978:AWM852005 BGH851978:BGI852005 BQD851978:BQE852005 BZZ851978:CAA852005 CJV851978:CJW852005 CTR851978:CTS852005 DDN851978:DDO852005 DNJ851978:DNK852005 DXF851978:DXG852005 EHB851978:EHC852005 EQX851978:EQY852005 FAT851978:FAU852005 FKP851978:FKQ852005 FUL851978:FUM852005 GEH851978:GEI852005 GOD851978:GOE852005 GXZ851978:GYA852005 HHV851978:HHW852005 HRR851978:HRS852005 IBN851978:IBO852005 ILJ851978:ILK852005 IVF851978:IVG852005 JFB851978:JFC852005 JOX851978:JOY852005 JYT851978:JYU852005 KIP851978:KIQ852005 KSL851978:KSM852005 LCH851978:LCI852005 LMD851978:LME852005 LVZ851978:LWA852005 MFV851978:MFW852005 MPR851978:MPS852005 MZN851978:MZO852005 NJJ851978:NJK852005 NTF851978:NTG852005 ODB851978:ODC852005 OMX851978:OMY852005 OWT851978:OWU852005 PGP851978:PGQ852005 PQL851978:PQM852005 QAH851978:QAI852005 QKD851978:QKE852005 QTZ851978:QUA852005 RDV851978:RDW852005 RNR851978:RNS852005 RXN851978:RXO852005 SHJ851978:SHK852005 SRF851978:SRG852005 TBB851978:TBC852005 TKX851978:TKY852005 TUT851978:TUU852005 UEP851978:UEQ852005 UOL851978:UOM852005 UYH851978:UYI852005 VID851978:VIE852005 VRZ851978:VSA852005 WBV851978:WBW852005 WLR851978:WLS852005 WVN851978:WVO852005 F917514:G917541 JB917514:JC917541 SX917514:SY917541 ACT917514:ACU917541 AMP917514:AMQ917541 AWL917514:AWM917541 BGH917514:BGI917541 BQD917514:BQE917541 BZZ917514:CAA917541 CJV917514:CJW917541 CTR917514:CTS917541 DDN917514:DDO917541 DNJ917514:DNK917541 DXF917514:DXG917541 EHB917514:EHC917541 EQX917514:EQY917541 FAT917514:FAU917541 FKP917514:FKQ917541 FUL917514:FUM917541 GEH917514:GEI917541 GOD917514:GOE917541 GXZ917514:GYA917541 HHV917514:HHW917541 HRR917514:HRS917541 IBN917514:IBO917541 ILJ917514:ILK917541 IVF917514:IVG917541 JFB917514:JFC917541 JOX917514:JOY917541 JYT917514:JYU917541 KIP917514:KIQ917541 KSL917514:KSM917541 LCH917514:LCI917541 LMD917514:LME917541 LVZ917514:LWA917541 MFV917514:MFW917541 MPR917514:MPS917541 MZN917514:MZO917541 NJJ917514:NJK917541 NTF917514:NTG917541 ODB917514:ODC917541 OMX917514:OMY917541 OWT917514:OWU917541 PGP917514:PGQ917541 PQL917514:PQM917541 QAH917514:QAI917541 QKD917514:QKE917541 QTZ917514:QUA917541 RDV917514:RDW917541 RNR917514:RNS917541 RXN917514:RXO917541 SHJ917514:SHK917541 SRF917514:SRG917541 TBB917514:TBC917541 TKX917514:TKY917541 TUT917514:TUU917541 UEP917514:UEQ917541 UOL917514:UOM917541 UYH917514:UYI917541 VID917514:VIE917541 VRZ917514:VSA917541 WBV917514:WBW917541 WLR917514:WLS917541 WVN917514:WVO917541 F983050:G983077 JB983050:JC983077 SX983050:SY983077 ACT983050:ACU983077 AMP983050:AMQ983077 AWL983050:AWM983077 BGH983050:BGI983077 BQD983050:BQE983077 BZZ983050:CAA983077 CJV983050:CJW983077 CTR983050:CTS983077 DDN983050:DDO983077 DNJ983050:DNK983077 DXF983050:DXG983077 EHB983050:EHC983077 EQX983050:EQY983077 FAT983050:FAU983077 FKP983050:FKQ983077 FUL983050:FUM983077 GEH983050:GEI983077 GOD983050:GOE983077 GXZ983050:GYA983077 HHV983050:HHW983077 HRR983050:HRS983077 IBN983050:IBO983077 ILJ983050:ILK983077 IVF983050:IVG983077 JFB983050:JFC983077 JOX983050:JOY983077 JYT983050:JYU983077 KIP983050:KIQ983077 KSL983050:KSM983077 LCH983050:LCI983077 LMD983050:LME983077 LVZ983050:LWA983077 MFV983050:MFW983077 MPR983050:MPS983077 MZN983050:MZO983077 NJJ983050:NJK983077 NTF983050:NTG983077 ODB983050:ODC983077 OMX983050:OMY983077 OWT983050:OWU983077 PGP983050:PGQ983077 PQL983050:PQM983077 QAH983050:QAI983077 QKD983050:QKE983077 QTZ983050:QUA983077 RDV983050:RDW983077 RNR983050:RNS983077 RXN983050:RXO983077 SHJ983050:SHK983077 SRF983050:SRG983077 TBB983050:TBC983077 TKX983050:TKY983077 TUT983050:TUU983077 UEP983050:UEQ983077 UOL983050:UOM983077 UYH983050:UYI983077 VID983050:VIE983077 VRZ983050:VSA983077 WBV983050:WBW983077 WLR983050:WLS983077 WVN983050:WVO983077 E65547:E65573 JA65547:JA65573 SW65547:SW65573 ACS65547:ACS65573 AMO65547:AMO65573 AWK65547:AWK65573 BGG65547:BGG65573 BQC65547:BQC65573 BZY65547:BZY65573 CJU65547:CJU65573 CTQ65547:CTQ65573 DDM65547:DDM65573 DNI65547:DNI65573 DXE65547:DXE65573 EHA65547:EHA65573 EQW65547:EQW65573 FAS65547:FAS65573 FKO65547:FKO65573 FUK65547:FUK65573 GEG65547:GEG65573 GOC65547:GOC65573 GXY65547:GXY65573 HHU65547:HHU65573 HRQ65547:HRQ65573 IBM65547:IBM65573 ILI65547:ILI65573 IVE65547:IVE65573 JFA65547:JFA65573 JOW65547:JOW65573 JYS65547:JYS65573 KIO65547:KIO65573 KSK65547:KSK65573 LCG65547:LCG65573 LMC65547:LMC65573 LVY65547:LVY65573 MFU65547:MFU65573 MPQ65547:MPQ65573 MZM65547:MZM65573 NJI65547:NJI65573 NTE65547:NTE65573 ODA65547:ODA65573 OMW65547:OMW65573 OWS65547:OWS65573 PGO65547:PGO65573 PQK65547:PQK65573 QAG65547:QAG65573 QKC65547:QKC65573 QTY65547:QTY65573 RDU65547:RDU65573 RNQ65547:RNQ65573 RXM65547:RXM65573 SHI65547:SHI65573 SRE65547:SRE65573 TBA65547:TBA65573 TKW65547:TKW65573 TUS65547:TUS65573 UEO65547:UEO65573 UOK65547:UOK65573 UYG65547:UYG65573 VIC65547:VIC65573 VRY65547:VRY65573 WBU65547:WBU65573 WLQ65547:WLQ65573 WVM65547:WVM65573 E131083:E131109 JA131083:JA131109 SW131083:SW131109 ACS131083:ACS131109 AMO131083:AMO131109 AWK131083:AWK131109 BGG131083:BGG131109 BQC131083:BQC131109 BZY131083:BZY131109 CJU131083:CJU131109 CTQ131083:CTQ131109 DDM131083:DDM131109 DNI131083:DNI131109 DXE131083:DXE131109 EHA131083:EHA131109 EQW131083:EQW131109 FAS131083:FAS131109 FKO131083:FKO131109 FUK131083:FUK131109 GEG131083:GEG131109 GOC131083:GOC131109 GXY131083:GXY131109 HHU131083:HHU131109 HRQ131083:HRQ131109 IBM131083:IBM131109 ILI131083:ILI131109 IVE131083:IVE131109 JFA131083:JFA131109 JOW131083:JOW131109 JYS131083:JYS131109 KIO131083:KIO131109 KSK131083:KSK131109 LCG131083:LCG131109 LMC131083:LMC131109 LVY131083:LVY131109 MFU131083:MFU131109 MPQ131083:MPQ131109 MZM131083:MZM131109 NJI131083:NJI131109 NTE131083:NTE131109 ODA131083:ODA131109 OMW131083:OMW131109 OWS131083:OWS131109 PGO131083:PGO131109 PQK131083:PQK131109 QAG131083:QAG131109 QKC131083:QKC131109 QTY131083:QTY131109 RDU131083:RDU131109 RNQ131083:RNQ131109 RXM131083:RXM131109 SHI131083:SHI131109 SRE131083:SRE131109 TBA131083:TBA131109 TKW131083:TKW131109 TUS131083:TUS131109 UEO131083:UEO131109 UOK131083:UOK131109 UYG131083:UYG131109 VIC131083:VIC131109 VRY131083:VRY131109 WBU131083:WBU131109 WLQ131083:WLQ131109 WVM131083:WVM131109 E196619:E196645 JA196619:JA196645 SW196619:SW196645 ACS196619:ACS196645 AMO196619:AMO196645 AWK196619:AWK196645 BGG196619:BGG196645 BQC196619:BQC196645 BZY196619:BZY196645 CJU196619:CJU196645 CTQ196619:CTQ196645 DDM196619:DDM196645 DNI196619:DNI196645 DXE196619:DXE196645 EHA196619:EHA196645 EQW196619:EQW196645 FAS196619:FAS196645 FKO196619:FKO196645 FUK196619:FUK196645 GEG196619:GEG196645 GOC196619:GOC196645 GXY196619:GXY196645 HHU196619:HHU196645 HRQ196619:HRQ196645 IBM196619:IBM196645 ILI196619:ILI196645 IVE196619:IVE196645 JFA196619:JFA196645 JOW196619:JOW196645 JYS196619:JYS196645 KIO196619:KIO196645 KSK196619:KSK196645 LCG196619:LCG196645 LMC196619:LMC196645 LVY196619:LVY196645 MFU196619:MFU196645 MPQ196619:MPQ196645 MZM196619:MZM196645 NJI196619:NJI196645 NTE196619:NTE196645 ODA196619:ODA196645 OMW196619:OMW196645 OWS196619:OWS196645 PGO196619:PGO196645 PQK196619:PQK196645 QAG196619:QAG196645 QKC196619:QKC196645 QTY196619:QTY196645 RDU196619:RDU196645 RNQ196619:RNQ196645 RXM196619:RXM196645 SHI196619:SHI196645 SRE196619:SRE196645 TBA196619:TBA196645 TKW196619:TKW196645 TUS196619:TUS196645 UEO196619:UEO196645 UOK196619:UOK196645 UYG196619:UYG196645 VIC196619:VIC196645 VRY196619:VRY196645 WBU196619:WBU196645 WLQ196619:WLQ196645 WVM196619:WVM196645 E262155:E262181 JA262155:JA262181 SW262155:SW262181 ACS262155:ACS262181 AMO262155:AMO262181 AWK262155:AWK262181 BGG262155:BGG262181 BQC262155:BQC262181 BZY262155:BZY262181 CJU262155:CJU262181 CTQ262155:CTQ262181 DDM262155:DDM262181 DNI262155:DNI262181 DXE262155:DXE262181 EHA262155:EHA262181 EQW262155:EQW262181 FAS262155:FAS262181 FKO262155:FKO262181 FUK262155:FUK262181 GEG262155:GEG262181 GOC262155:GOC262181 GXY262155:GXY262181 HHU262155:HHU262181 HRQ262155:HRQ262181 IBM262155:IBM262181 ILI262155:ILI262181 IVE262155:IVE262181 JFA262155:JFA262181 JOW262155:JOW262181 JYS262155:JYS262181 KIO262155:KIO262181 KSK262155:KSK262181 LCG262155:LCG262181 LMC262155:LMC262181 LVY262155:LVY262181 MFU262155:MFU262181 MPQ262155:MPQ262181 MZM262155:MZM262181 NJI262155:NJI262181 NTE262155:NTE262181 ODA262155:ODA262181 OMW262155:OMW262181 OWS262155:OWS262181 PGO262155:PGO262181 PQK262155:PQK262181 QAG262155:QAG262181 QKC262155:QKC262181 QTY262155:QTY262181 RDU262155:RDU262181 RNQ262155:RNQ262181 RXM262155:RXM262181 SHI262155:SHI262181 SRE262155:SRE262181 TBA262155:TBA262181 TKW262155:TKW262181 TUS262155:TUS262181 UEO262155:UEO262181 UOK262155:UOK262181 UYG262155:UYG262181 VIC262155:VIC262181 VRY262155:VRY262181 WBU262155:WBU262181 WLQ262155:WLQ262181 WVM262155:WVM262181 E327691:E327717 JA327691:JA327717 SW327691:SW327717 ACS327691:ACS327717 AMO327691:AMO327717 AWK327691:AWK327717 BGG327691:BGG327717 BQC327691:BQC327717 BZY327691:BZY327717 CJU327691:CJU327717 CTQ327691:CTQ327717 DDM327691:DDM327717 DNI327691:DNI327717 DXE327691:DXE327717 EHA327691:EHA327717 EQW327691:EQW327717 FAS327691:FAS327717 FKO327691:FKO327717 FUK327691:FUK327717 GEG327691:GEG327717 GOC327691:GOC327717 GXY327691:GXY327717 HHU327691:HHU327717 HRQ327691:HRQ327717 IBM327691:IBM327717 ILI327691:ILI327717 IVE327691:IVE327717 JFA327691:JFA327717 JOW327691:JOW327717 JYS327691:JYS327717 KIO327691:KIO327717 KSK327691:KSK327717 LCG327691:LCG327717 LMC327691:LMC327717 LVY327691:LVY327717 MFU327691:MFU327717 MPQ327691:MPQ327717 MZM327691:MZM327717 NJI327691:NJI327717 NTE327691:NTE327717 ODA327691:ODA327717 OMW327691:OMW327717 OWS327691:OWS327717 PGO327691:PGO327717 PQK327691:PQK327717 QAG327691:QAG327717 QKC327691:QKC327717 QTY327691:QTY327717 RDU327691:RDU327717 RNQ327691:RNQ327717 RXM327691:RXM327717 SHI327691:SHI327717 SRE327691:SRE327717 TBA327691:TBA327717 TKW327691:TKW327717 TUS327691:TUS327717 UEO327691:UEO327717 UOK327691:UOK327717 UYG327691:UYG327717 VIC327691:VIC327717 VRY327691:VRY327717 WBU327691:WBU327717 WLQ327691:WLQ327717 WVM327691:WVM327717 E393227:E393253 JA393227:JA393253 SW393227:SW393253 ACS393227:ACS393253 AMO393227:AMO393253 AWK393227:AWK393253 BGG393227:BGG393253 BQC393227:BQC393253 BZY393227:BZY393253 CJU393227:CJU393253 CTQ393227:CTQ393253 DDM393227:DDM393253 DNI393227:DNI393253 DXE393227:DXE393253 EHA393227:EHA393253 EQW393227:EQW393253 FAS393227:FAS393253 FKO393227:FKO393253 FUK393227:FUK393253 GEG393227:GEG393253 GOC393227:GOC393253 GXY393227:GXY393253 HHU393227:HHU393253 HRQ393227:HRQ393253 IBM393227:IBM393253 ILI393227:ILI393253 IVE393227:IVE393253 JFA393227:JFA393253 JOW393227:JOW393253 JYS393227:JYS393253 KIO393227:KIO393253 KSK393227:KSK393253 LCG393227:LCG393253 LMC393227:LMC393253 LVY393227:LVY393253 MFU393227:MFU393253 MPQ393227:MPQ393253 MZM393227:MZM393253 NJI393227:NJI393253 NTE393227:NTE393253 ODA393227:ODA393253 OMW393227:OMW393253 OWS393227:OWS393253 PGO393227:PGO393253 PQK393227:PQK393253 QAG393227:QAG393253 QKC393227:QKC393253 QTY393227:QTY393253 RDU393227:RDU393253 RNQ393227:RNQ393253 RXM393227:RXM393253 SHI393227:SHI393253 SRE393227:SRE393253 TBA393227:TBA393253 TKW393227:TKW393253 TUS393227:TUS393253 UEO393227:UEO393253 UOK393227:UOK393253 UYG393227:UYG393253 VIC393227:VIC393253 VRY393227:VRY393253 WBU393227:WBU393253 WLQ393227:WLQ393253 WVM393227:WVM393253 E458763:E458789 JA458763:JA458789 SW458763:SW458789 ACS458763:ACS458789 AMO458763:AMO458789 AWK458763:AWK458789 BGG458763:BGG458789 BQC458763:BQC458789 BZY458763:BZY458789 CJU458763:CJU458789 CTQ458763:CTQ458789 DDM458763:DDM458789 DNI458763:DNI458789 DXE458763:DXE458789 EHA458763:EHA458789 EQW458763:EQW458789 FAS458763:FAS458789 FKO458763:FKO458789 FUK458763:FUK458789 GEG458763:GEG458789 GOC458763:GOC458789 GXY458763:GXY458789 HHU458763:HHU458789 HRQ458763:HRQ458789 IBM458763:IBM458789 ILI458763:ILI458789 IVE458763:IVE458789 JFA458763:JFA458789 JOW458763:JOW458789 JYS458763:JYS458789 KIO458763:KIO458789 KSK458763:KSK458789 LCG458763:LCG458789 LMC458763:LMC458789 LVY458763:LVY458789 MFU458763:MFU458789 MPQ458763:MPQ458789 MZM458763:MZM458789 NJI458763:NJI458789 NTE458763:NTE458789 ODA458763:ODA458789 OMW458763:OMW458789 OWS458763:OWS458789 PGO458763:PGO458789 PQK458763:PQK458789 QAG458763:QAG458789 QKC458763:QKC458789 QTY458763:QTY458789 RDU458763:RDU458789 RNQ458763:RNQ458789 RXM458763:RXM458789 SHI458763:SHI458789 SRE458763:SRE458789 TBA458763:TBA458789 TKW458763:TKW458789 TUS458763:TUS458789 UEO458763:UEO458789 UOK458763:UOK458789 UYG458763:UYG458789 VIC458763:VIC458789 VRY458763:VRY458789 WBU458763:WBU458789 WLQ458763:WLQ458789 WVM458763:WVM458789 E524299:E524325 JA524299:JA524325 SW524299:SW524325 ACS524299:ACS524325 AMO524299:AMO524325 AWK524299:AWK524325 BGG524299:BGG524325 BQC524299:BQC524325 BZY524299:BZY524325 CJU524299:CJU524325 CTQ524299:CTQ524325 DDM524299:DDM524325 DNI524299:DNI524325 DXE524299:DXE524325 EHA524299:EHA524325 EQW524299:EQW524325 FAS524299:FAS524325 FKO524299:FKO524325 FUK524299:FUK524325 GEG524299:GEG524325 GOC524299:GOC524325 GXY524299:GXY524325 HHU524299:HHU524325 HRQ524299:HRQ524325 IBM524299:IBM524325 ILI524299:ILI524325 IVE524299:IVE524325 JFA524299:JFA524325 JOW524299:JOW524325 JYS524299:JYS524325 KIO524299:KIO524325 KSK524299:KSK524325 LCG524299:LCG524325 LMC524299:LMC524325 LVY524299:LVY524325 MFU524299:MFU524325 MPQ524299:MPQ524325 MZM524299:MZM524325 NJI524299:NJI524325 NTE524299:NTE524325 ODA524299:ODA524325 OMW524299:OMW524325 OWS524299:OWS524325 PGO524299:PGO524325 PQK524299:PQK524325 QAG524299:QAG524325 QKC524299:QKC524325 QTY524299:QTY524325 RDU524299:RDU524325 RNQ524299:RNQ524325 RXM524299:RXM524325 SHI524299:SHI524325 SRE524299:SRE524325 TBA524299:TBA524325 TKW524299:TKW524325 TUS524299:TUS524325 UEO524299:UEO524325 UOK524299:UOK524325 UYG524299:UYG524325 VIC524299:VIC524325 VRY524299:VRY524325 WBU524299:WBU524325 WLQ524299:WLQ524325 WVM524299:WVM524325 E589835:E589861 JA589835:JA589861 SW589835:SW589861 ACS589835:ACS589861 AMO589835:AMO589861 AWK589835:AWK589861 BGG589835:BGG589861 BQC589835:BQC589861 BZY589835:BZY589861 CJU589835:CJU589861 CTQ589835:CTQ589861 DDM589835:DDM589861 DNI589835:DNI589861 DXE589835:DXE589861 EHA589835:EHA589861 EQW589835:EQW589861 FAS589835:FAS589861 FKO589835:FKO589861 FUK589835:FUK589861 GEG589835:GEG589861 GOC589835:GOC589861 GXY589835:GXY589861 HHU589835:HHU589861 HRQ589835:HRQ589861 IBM589835:IBM589861 ILI589835:ILI589861 IVE589835:IVE589861 JFA589835:JFA589861 JOW589835:JOW589861 JYS589835:JYS589861 KIO589835:KIO589861 KSK589835:KSK589861 LCG589835:LCG589861 LMC589835:LMC589861 LVY589835:LVY589861 MFU589835:MFU589861 MPQ589835:MPQ589861 MZM589835:MZM589861 NJI589835:NJI589861 NTE589835:NTE589861 ODA589835:ODA589861 OMW589835:OMW589861 OWS589835:OWS589861 PGO589835:PGO589861 PQK589835:PQK589861 QAG589835:QAG589861 QKC589835:QKC589861 QTY589835:QTY589861 RDU589835:RDU589861 RNQ589835:RNQ589861 RXM589835:RXM589861 SHI589835:SHI589861 SRE589835:SRE589861 TBA589835:TBA589861 TKW589835:TKW589861 TUS589835:TUS589861 UEO589835:UEO589861 UOK589835:UOK589861 UYG589835:UYG589861 VIC589835:VIC589861 VRY589835:VRY589861 WBU589835:WBU589861 WLQ589835:WLQ589861 WVM589835:WVM589861 E655371:E655397 JA655371:JA655397 SW655371:SW655397 ACS655371:ACS655397 AMO655371:AMO655397 AWK655371:AWK655397 BGG655371:BGG655397 BQC655371:BQC655397 BZY655371:BZY655397 CJU655371:CJU655397 CTQ655371:CTQ655397 DDM655371:DDM655397 DNI655371:DNI655397 DXE655371:DXE655397 EHA655371:EHA655397 EQW655371:EQW655397 FAS655371:FAS655397 FKO655371:FKO655397 FUK655371:FUK655397 GEG655371:GEG655397 GOC655371:GOC655397 GXY655371:GXY655397 HHU655371:HHU655397 HRQ655371:HRQ655397 IBM655371:IBM655397 ILI655371:ILI655397 IVE655371:IVE655397 JFA655371:JFA655397 JOW655371:JOW655397 JYS655371:JYS655397 KIO655371:KIO655397 KSK655371:KSK655397 LCG655371:LCG655397 LMC655371:LMC655397 LVY655371:LVY655397 MFU655371:MFU655397 MPQ655371:MPQ655397 MZM655371:MZM655397 NJI655371:NJI655397 NTE655371:NTE655397 ODA655371:ODA655397 OMW655371:OMW655397 OWS655371:OWS655397 PGO655371:PGO655397 PQK655371:PQK655397 QAG655371:QAG655397 QKC655371:QKC655397 QTY655371:QTY655397 RDU655371:RDU655397 RNQ655371:RNQ655397 RXM655371:RXM655397 SHI655371:SHI655397 SRE655371:SRE655397 TBA655371:TBA655397 TKW655371:TKW655397 TUS655371:TUS655397 UEO655371:UEO655397 UOK655371:UOK655397 UYG655371:UYG655397 VIC655371:VIC655397 VRY655371:VRY655397 WBU655371:WBU655397 WLQ655371:WLQ655397 WVM655371:WVM655397 E720907:E720933 JA720907:JA720933 SW720907:SW720933 ACS720907:ACS720933 AMO720907:AMO720933 AWK720907:AWK720933 BGG720907:BGG720933 BQC720907:BQC720933 BZY720907:BZY720933 CJU720907:CJU720933 CTQ720907:CTQ720933 DDM720907:DDM720933 DNI720907:DNI720933 DXE720907:DXE720933 EHA720907:EHA720933 EQW720907:EQW720933 FAS720907:FAS720933 FKO720907:FKO720933 FUK720907:FUK720933 GEG720907:GEG720933 GOC720907:GOC720933 GXY720907:GXY720933 HHU720907:HHU720933 HRQ720907:HRQ720933 IBM720907:IBM720933 ILI720907:ILI720933 IVE720907:IVE720933 JFA720907:JFA720933 JOW720907:JOW720933 JYS720907:JYS720933 KIO720907:KIO720933 KSK720907:KSK720933 LCG720907:LCG720933 LMC720907:LMC720933 LVY720907:LVY720933 MFU720907:MFU720933 MPQ720907:MPQ720933 MZM720907:MZM720933 NJI720907:NJI720933 NTE720907:NTE720933 ODA720907:ODA720933 OMW720907:OMW720933 OWS720907:OWS720933 PGO720907:PGO720933 PQK720907:PQK720933 QAG720907:QAG720933 QKC720907:QKC720933 QTY720907:QTY720933 RDU720907:RDU720933 RNQ720907:RNQ720933 RXM720907:RXM720933 SHI720907:SHI720933 SRE720907:SRE720933 TBA720907:TBA720933 TKW720907:TKW720933 TUS720907:TUS720933 UEO720907:UEO720933 UOK720907:UOK720933 UYG720907:UYG720933 VIC720907:VIC720933 VRY720907:VRY720933 WBU720907:WBU720933 WLQ720907:WLQ720933 WVM720907:WVM720933 E786443:E786469 JA786443:JA786469 SW786443:SW786469 ACS786443:ACS786469 AMO786443:AMO786469 AWK786443:AWK786469 BGG786443:BGG786469 BQC786443:BQC786469 BZY786443:BZY786469 CJU786443:CJU786469 CTQ786443:CTQ786469 DDM786443:DDM786469 DNI786443:DNI786469 DXE786443:DXE786469 EHA786443:EHA786469 EQW786443:EQW786469 FAS786443:FAS786469 FKO786443:FKO786469 FUK786443:FUK786469 GEG786443:GEG786469 GOC786443:GOC786469 GXY786443:GXY786469 HHU786443:HHU786469 HRQ786443:HRQ786469 IBM786443:IBM786469 ILI786443:ILI786469 IVE786443:IVE786469 JFA786443:JFA786469 JOW786443:JOW786469 JYS786443:JYS786469 KIO786443:KIO786469 KSK786443:KSK786469 LCG786443:LCG786469 LMC786443:LMC786469 LVY786443:LVY786469 MFU786443:MFU786469 MPQ786443:MPQ786469 MZM786443:MZM786469 NJI786443:NJI786469 NTE786443:NTE786469 ODA786443:ODA786469 OMW786443:OMW786469 OWS786443:OWS786469 PGO786443:PGO786469 PQK786443:PQK786469 QAG786443:QAG786469 QKC786443:QKC786469 QTY786443:QTY786469 RDU786443:RDU786469 RNQ786443:RNQ786469 RXM786443:RXM786469 SHI786443:SHI786469 SRE786443:SRE786469 TBA786443:TBA786469 TKW786443:TKW786469 TUS786443:TUS786469 UEO786443:UEO786469 UOK786443:UOK786469 UYG786443:UYG786469 VIC786443:VIC786469 VRY786443:VRY786469 WBU786443:WBU786469 WLQ786443:WLQ786469 WVM786443:WVM786469 E851979:E852005 JA851979:JA852005 SW851979:SW852005 ACS851979:ACS852005 AMO851979:AMO852005 AWK851979:AWK852005 BGG851979:BGG852005 BQC851979:BQC852005 BZY851979:BZY852005 CJU851979:CJU852005 CTQ851979:CTQ852005 DDM851979:DDM852005 DNI851979:DNI852005 DXE851979:DXE852005 EHA851979:EHA852005 EQW851979:EQW852005 FAS851979:FAS852005 FKO851979:FKO852005 FUK851979:FUK852005 GEG851979:GEG852005 GOC851979:GOC852005 GXY851979:GXY852005 HHU851979:HHU852005 HRQ851979:HRQ852005 IBM851979:IBM852005 ILI851979:ILI852005 IVE851979:IVE852005 JFA851979:JFA852005 JOW851979:JOW852005 JYS851979:JYS852005 KIO851979:KIO852005 KSK851979:KSK852005 LCG851979:LCG852005 LMC851979:LMC852005 LVY851979:LVY852005 MFU851979:MFU852005 MPQ851979:MPQ852005 MZM851979:MZM852005 NJI851979:NJI852005 NTE851979:NTE852005 ODA851979:ODA852005 OMW851979:OMW852005 OWS851979:OWS852005 PGO851979:PGO852005 PQK851979:PQK852005 QAG851979:QAG852005 QKC851979:QKC852005 QTY851979:QTY852005 RDU851979:RDU852005 RNQ851979:RNQ852005 RXM851979:RXM852005 SHI851979:SHI852005 SRE851979:SRE852005 TBA851979:TBA852005 TKW851979:TKW852005 TUS851979:TUS852005 UEO851979:UEO852005 UOK851979:UOK852005 UYG851979:UYG852005 VIC851979:VIC852005 VRY851979:VRY852005 WBU851979:WBU852005 WLQ851979:WLQ852005 WVM851979:WVM852005 E917515:E917541 JA917515:JA917541 SW917515:SW917541 ACS917515:ACS917541 AMO917515:AMO917541 AWK917515:AWK917541 BGG917515:BGG917541 BQC917515:BQC917541 BZY917515:BZY917541 CJU917515:CJU917541 CTQ917515:CTQ917541 DDM917515:DDM917541 DNI917515:DNI917541 DXE917515:DXE917541 EHA917515:EHA917541 EQW917515:EQW917541 FAS917515:FAS917541 FKO917515:FKO917541 FUK917515:FUK917541 GEG917515:GEG917541 GOC917515:GOC917541 GXY917515:GXY917541 HHU917515:HHU917541 HRQ917515:HRQ917541 IBM917515:IBM917541 ILI917515:ILI917541 IVE917515:IVE917541 JFA917515:JFA917541 JOW917515:JOW917541 JYS917515:JYS917541 KIO917515:KIO917541 KSK917515:KSK917541 LCG917515:LCG917541 LMC917515:LMC917541 LVY917515:LVY917541 MFU917515:MFU917541 MPQ917515:MPQ917541 MZM917515:MZM917541 NJI917515:NJI917541 NTE917515:NTE917541 ODA917515:ODA917541 OMW917515:OMW917541 OWS917515:OWS917541 PGO917515:PGO917541 PQK917515:PQK917541 QAG917515:QAG917541 QKC917515:QKC917541 QTY917515:QTY917541 RDU917515:RDU917541 RNQ917515:RNQ917541 RXM917515:RXM917541 SHI917515:SHI917541 SRE917515:SRE917541 TBA917515:TBA917541 TKW917515:TKW917541 TUS917515:TUS917541 UEO917515:UEO917541 UOK917515:UOK917541 UYG917515:UYG917541 VIC917515:VIC917541 VRY917515:VRY917541 WBU917515:WBU917541 WLQ917515:WLQ917541 WVM917515:WVM917541 E983051:E983077 JA983051:JA983077 SW983051:SW983077 ACS983051:ACS983077 AMO983051:AMO983077 AWK983051:AWK983077 BGG983051:BGG983077 BQC983051:BQC983077 BZY983051:BZY983077 CJU983051:CJU983077 CTQ983051:CTQ983077 DDM983051:DDM983077 DNI983051:DNI983077 DXE983051:DXE983077 EHA983051:EHA983077 EQW983051:EQW983077 FAS983051:FAS983077 FKO983051:FKO983077 FUK983051:FUK983077 GEG983051:GEG983077 GOC983051:GOC983077 GXY983051:GXY983077 HHU983051:HHU983077 HRQ983051:HRQ983077 IBM983051:IBM983077 ILI983051:ILI983077 IVE983051:IVE983077 JFA983051:JFA983077 JOW983051:JOW983077 JYS983051:JYS983077 KIO983051:KIO983077 KSK983051:KSK983077 LCG983051:LCG983077 LMC983051:LMC983077 LVY983051:LVY983077 MFU983051:MFU983077 MPQ983051:MPQ983077 MZM983051:MZM983077 NJI983051:NJI983077 NTE983051:NTE983077 ODA983051:ODA983077 OMW983051:OMW983077 OWS983051:OWS983077 PGO983051:PGO983077 PQK983051:PQK983077 QAG983051:QAG983077 QKC983051:QKC983077 QTY983051:QTY983077 RDU983051:RDU983077 RNQ983051:RNQ983077 RXM983051:RXM983077 SHI983051:SHI983077 SRE983051:SRE983077 TBA983051:TBA983077 TKW983051:TKW983077 TUS983051:TUS983077 UEO983051:UEO983077 UOK983051:UOK983077 UYG983051:UYG983077 VIC983051:VIC983077 VRY983051:VRY983077 WBU983051:WBU983077 WLQ983051:WLQ983077 WVM983051:WVM983077 C11:C37 IY11:IY37 SU11:SU37 ACQ11:ACQ37 AMM11:AMM37 AWI11:AWI37 BGE11:BGE37 BQA11:BQA37 BZW11:BZW37 CJS11:CJS37 CTO11:CTO37 DDK11:DDK37 DNG11:DNG37 DXC11:DXC37 EGY11:EGY37 EQU11:EQU37 FAQ11:FAQ37 FKM11:FKM37 FUI11:FUI37 GEE11:GEE37 GOA11:GOA37 GXW11:GXW37 HHS11:HHS37 HRO11:HRO37 IBK11:IBK37 ILG11:ILG37 IVC11:IVC37 JEY11:JEY37 JOU11:JOU37 JYQ11:JYQ37 KIM11:KIM37 KSI11:KSI37 LCE11:LCE37 LMA11:LMA37 LVW11:LVW37 MFS11:MFS37 MPO11:MPO37 MZK11:MZK37 NJG11:NJG37 NTC11:NTC37 OCY11:OCY37 OMU11:OMU37 OWQ11:OWQ37 PGM11:PGM37 PQI11:PQI37 QAE11:QAE37 QKA11:QKA37 QTW11:QTW37 RDS11:RDS37 RNO11:RNO37 RXK11:RXK37 SHG11:SHG37 SRC11:SRC37 TAY11:TAY37 TKU11:TKU37 TUQ11:TUQ37 UEM11:UEM37 UOI11:UOI37 UYE11:UYE37 VIA11:VIA37 VRW11:VRW37 WBS11:WBS37 WLO11:WLO37 WVK11:WVK37 IZ10:IZ37 SV10:SV37 ACR10:ACR37 AMN10:AMN37 AWJ10:AWJ37 BGF10:BGF37 BQB10:BQB37 BZX10:BZX37 CJT10:CJT37 CTP10:CTP37 DDL10:DDL37 DNH10:DNH37 DXD10:DXD37 EGZ10:EGZ37 EQV10:EQV37 FAR10:FAR37 FKN10:FKN37 FUJ10:FUJ37 GEF10:GEF37 GOB10:GOB37 GXX10:GXX37 HHT10:HHT37 HRP10:HRP37 IBL10:IBL37 ILH10:ILH37 IVD10:IVD37 JEZ10:JEZ37 JOV10:JOV37 JYR10:JYR37 KIN10:KIN37 KSJ10:KSJ37 LCF10:LCF37 LMB10:LMB37 LVX10:LVX37 MFT10:MFT37 MPP10:MPP37 MZL10:MZL37 NJH10:NJH37 NTD10:NTD37 OCZ10:OCZ37 OMV10:OMV37 OWR10:OWR37 PGN10:PGN37 PQJ10:PQJ37 QAF10:QAF37 QKB10:QKB37 QTX10:QTX37 RDT10:RDT37 RNP10:RNP37 RXL10:RXL37 SHH10:SHH37 SRD10:SRD37 TAZ10:TAZ37 TKV10:TKV37 TUR10:TUR37 UEN10:UEN37 UOJ10:UOJ37 UYF10:UYF37 VIB10:VIB37 VRX10:VRX37 WBT10:WBT37 WLP10:WLP37 WVL10:WVL37 D12:E37 JB10:JC37 SX10:SY37 ACT10:ACU37 AMP10:AMQ37 AWL10:AWM37 BGH10:BGI37 BQD10:BQE37 BZZ10:CAA37 CJV10:CJW37 CTR10:CTS37 DDN10:DDO37 DNJ10:DNK37 DXF10:DXG37 EHB10:EHC37 EQX10:EQY37 FAT10:FAU37 FKP10:FKQ37 FUL10:FUM37 GEH10:GEI37 GOD10:GOE37 GXZ10:GYA37 HHV10:HHW37 HRR10:HRS37 IBN10:IBO37 ILJ10:ILK37 IVF10:IVG37 JFB10:JFC37 JOX10:JOY37 JYT10:JYU37 KIP10:KIQ37 KSL10:KSM37 LCH10:LCI37 LMD10:LME37 LVZ10:LWA37 MFV10:MFW37 MPR10:MPS37 MZN10:MZO37 NJJ10:NJK37 NTF10:NTG37 ODB10:ODC37 OMX10:OMY37 OWT10:OWU37 PGP10:PGQ37 PQL10:PQM37 QAH10:QAI37 QKD10:QKE37 QTZ10:QUA37 RDV10:RDW37 RNR10:RNS37 RXN10:RXO37 SHJ10:SHK37 SRF10:SRG37 TBB10:TBC37 TKX10:TKY37 TUT10:TUU37 UEP10:UEQ37 UOL10:UOM37 UYH10:UYI37 VID10:VIE37 VRZ10:VSA37 WBV10:WBW37 WLR10:WLS37 WVN10:WVO37 WVM11:WVM37 JA11:JA37 SW11:SW37 ACS11:ACS37 AMO11:AMO37 AWK11:AWK37 BGG11:BGG37 BQC11:BQC37 BZY11:BZY37 CJU11:CJU37 CTQ11:CTQ37 DDM11:DDM37 DNI11:DNI37 DXE11:DXE37 EHA11:EHA37 EQW11:EQW37 FAS11:FAS37 FKO11:FKO37 FUK11:FUK37 GEG11:GEG37 GOC11:GOC37 GXY11:GXY37 HHU11:HHU37 HRQ11:HRQ37 IBM11:IBM37 ILI11:ILI37 IVE11:IVE37 JFA11:JFA37 JOW11:JOW37 JYS11:JYS37 KIO11:KIO37 KSK11:KSK37 LCG11:LCG37 LMC11:LMC37 LVY11:LVY37 MFU11:MFU37 MPQ11:MPQ37 MZM11:MZM37 NJI11:NJI37 NTE11:NTE37 ODA11:ODA37 OMW11:OMW37 OWS11:OWS37 PGO11:PGO37 PQK11:PQK37 QAG11:QAG37 QKC11:QKC37 QTY11:QTY37 RDU11:RDU37 RNQ11:RNQ37 RXM11:RXM37 SHI11:SHI37 SRE11:SRE37 TBA11:TBA37 TKW11:TKW37 TUS11:TUS37 UEO11:UEO37 UOK11:UOK37 UYG11:UYG37 VIC11:VIC37 VRY11:VRY37 WBU11:WBU37 WLQ11:WLQ37 F10:G37">
      <formula1>0</formula1>
      <formula2>36</formula2>
    </dataValidation>
    <dataValidation type="decimal" allowBlank="1" showInputMessage="1" showErrorMessage="1" error="maximal 4,0" sqref="H65546:H65573 JD65546:JD65573 SZ65546:SZ65573 ACV65546:ACV65573 AMR65546:AMR65573 AWN65546:AWN65573 BGJ65546:BGJ65573 BQF65546:BQF65573 CAB65546:CAB65573 CJX65546:CJX65573 CTT65546:CTT65573 DDP65546:DDP65573 DNL65546:DNL65573 DXH65546:DXH65573 EHD65546:EHD65573 EQZ65546:EQZ65573 FAV65546:FAV65573 FKR65546:FKR65573 FUN65546:FUN65573 GEJ65546:GEJ65573 GOF65546:GOF65573 GYB65546:GYB65573 HHX65546:HHX65573 HRT65546:HRT65573 IBP65546:IBP65573 ILL65546:ILL65573 IVH65546:IVH65573 JFD65546:JFD65573 JOZ65546:JOZ65573 JYV65546:JYV65573 KIR65546:KIR65573 KSN65546:KSN65573 LCJ65546:LCJ65573 LMF65546:LMF65573 LWB65546:LWB65573 MFX65546:MFX65573 MPT65546:MPT65573 MZP65546:MZP65573 NJL65546:NJL65573 NTH65546:NTH65573 ODD65546:ODD65573 OMZ65546:OMZ65573 OWV65546:OWV65573 PGR65546:PGR65573 PQN65546:PQN65573 QAJ65546:QAJ65573 QKF65546:QKF65573 QUB65546:QUB65573 RDX65546:RDX65573 RNT65546:RNT65573 RXP65546:RXP65573 SHL65546:SHL65573 SRH65546:SRH65573 TBD65546:TBD65573 TKZ65546:TKZ65573 TUV65546:TUV65573 UER65546:UER65573 UON65546:UON65573 UYJ65546:UYJ65573 VIF65546:VIF65573 VSB65546:VSB65573 WBX65546:WBX65573 WLT65546:WLT65573 WVP65546:WVP65573 H131082:H131109 JD131082:JD131109 SZ131082:SZ131109 ACV131082:ACV131109 AMR131082:AMR131109 AWN131082:AWN131109 BGJ131082:BGJ131109 BQF131082:BQF131109 CAB131082:CAB131109 CJX131082:CJX131109 CTT131082:CTT131109 DDP131082:DDP131109 DNL131082:DNL131109 DXH131082:DXH131109 EHD131082:EHD131109 EQZ131082:EQZ131109 FAV131082:FAV131109 FKR131082:FKR131109 FUN131082:FUN131109 GEJ131082:GEJ131109 GOF131082:GOF131109 GYB131082:GYB131109 HHX131082:HHX131109 HRT131082:HRT131109 IBP131082:IBP131109 ILL131082:ILL131109 IVH131082:IVH131109 JFD131082:JFD131109 JOZ131082:JOZ131109 JYV131082:JYV131109 KIR131082:KIR131109 KSN131082:KSN131109 LCJ131082:LCJ131109 LMF131082:LMF131109 LWB131082:LWB131109 MFX131082:MFX131109 MPT131082:MPT131109 MZP131082:MZP131109 NJL131082:NJL131109 NTH131082:NTH131109 ODD131082:ODD131109 OMZ131082:OMZ131109 OWV131082:OWV131109 PGR131082:PGR131109 PQN131082:PQN131109 QAJ131082:QAJ131109 QKF131082:QKF131109 QUB131082:QUB131109 RDX131082:RDX131109 RNT131082:RNT131109 RXP131082:RXP131109 SHL131082:SHL131109 SRH131082:SRH131109 TBD131082:TBD131109 TKZ131082:TKZ131109 TUV131082:TUV131109 UER131082:UER131109 UON131082:UON131109 UYJ131082:UYJ131109 VIF131082:VIF131109 VSB131082:VSB131109 WBX131082:WBX131109 WLT131082:WLT131109 WVP131082:WVP131109 H196618:H196645 JD196618:JD196645 SZ196618:SZ196645 ACV196618:ACV196645 AMR196618:AMR196645 AWN196618:AWN196645 BGJ196618:BGJ196645 BQF196618:BQF196645 CAB196618:CAB196645 CJX196618:CJX196645 CTT196618:CTT196645 DDP196618:DDP196645 DNL196618:DNL196645 DXH196618:DXH196645 EHD196618:EHD196645 EQZ196618:EQZ196645 FAV196618:FAV196645 FKR196618:FKR196645 FUN196618:FUN196645 GEJ196618:GEJ196645 GOF196618:GOF196645 GYB196618:GYB196645 HHX196618:HHX196645 HRT196618:HRT196645 IBP196618:IBP196645 ILL196618:ILL196645 IVH196618:IVH196645 JFD196618:JFD196645 JOZ196618:JOZ196645 JYV196618:JYV196645 KIR196618:KIR196645 KSN196618:KSN196645 LCJ196618:LCJ196645 LMF196618:LMF196645 LWB196618:LWB196645 MFX196618:MFX196645 MPT196618:MPT196645 MZP196618:MZP196645 NJL196618:NJL196645 NTH196618:NTH196645 ODD196618:ODD196645 OMZ196618:OMZ196645 OWV196618:OWV196645 PGR196618:PGR196645 PQN196618:PQN196645 QAJ196618:QAJ196645 QKF196618:QKF196645 QUB196618:QUB196645 RDX196618:RDX196645 RNT196618:RNT196645 RXP196618:RXP196645 SHL196618:SHL196645 SRH196618:SRH196645 TBD196618:TBD196645 TKZ196618:TKZ196645 TUV196618:TUV196645 UER196618:UER196645 UON196618:UON196645 UYJ196618:UYJ196645 VIF196618:VIF196645 VSB196618:VSB196645 WBX196618:WBX196645 WLT196618:WLT196645 WVP196618:WVP196645 H262154:H262181 JD262154:JD262181 SZ262154:SZ262181 ACV262154:ACV262181 AMR262154:AMR262181 AWN262154:AWN262181 BGJ262154:BGJ262181 BQF262154:BQF262181 CAB262154:CAB262181 CJX262154:CJX262181 CTT262154:CTT262181 DDP262154:DDP262181 DNL262154:DNL262181 DXH262154:DXH262181 EHD262154:EHD262181 EQZ262154:EQZ262181 FAV262154:FAV262181 FKR262154:FKR262181 FUN262154:FUN262181 GEJ262154:GEJ262181 GOF262154:GOF262181 GYB262154:GYB262181 HHX262154:HHX262181 HRT262154:HRT262181 IBP262154:IBP262181 ILL262154:ILL262181 IVH262154:IVH262181 JFD262154:JFD262181 JOZ262154:JOZ262181 JYV262154:JYV262181 KIR262154:KIR262181 KSN262154:KSN262181 LCJ262154:LCJ262181 LMF262154:LMF262181 LWB262154:LWB262181 MFX262154:MFX262181 MPT262154:MPT262181 MZP262154:MZP262181 NJL262154:NJL262181 NTH262154:NTH262181 ODD262154:ODD262181 OMZ262154:OMZ262181 OWV262154:OWV262181 PGR262154:PGR262181 PQN262154:PQN262181 QAJ262154:QAJ262181 QKF262154:QKF262181 QUB262154:QUB262181 RDX262154:RDX262181 RNT262154:RNT262181 RXP262154:RXP262181 SHL262154:SHL262181 SRH262154:SRH262181 TBD262154:TBD262181 TKZ262154:TKZ262181 TUV262154:TUV262181 UER262154:UER262181 UON262154:UON262181 UYJ262154:UYJ262181 VIF262154:VIF262181 VSB262154:VSB262181 WBX262154:WBX262181 WLT262154:WLT262181 WVP262154:WVP262181 H327690:H327717 JD327690:JD327717 SZ327690:SZ327717 ACV327690:ACV327717 AMR327690:AMR327717 AWN327690:AWN327717 BGJ327690:BGJ327717 BQF327690:BQF327717 CAB327690:CAB327717 CJX327690:CJX327717 CTT327690:CTT327717 DDP327690:DDP327717 DNL327690:DNL327717 DXH327690:DXH327717 EHD327690:EHD327717 EQZ327690:EQZ327717 FAV327690:FAV327717 FKR327690:FKR327717 FUN327690:FUN327717 GEJ327690:GEJ327717 GOF327690:GOF327717 GYB327690:GYB327717 HHX327690:HHX327717 HRT327690:HRT327717 IBP327690:IBP327717 ILL327690:ILL327717 IVH327690:IVH327717 JFD327690:JFD327717 JOZ327690:JOZ327717 JYV327690:JYV327717 KIR327690:KIR327717 KSN327690:KSN327717 LCJ327690:LCJ327717 LMF327690:LMF327717 LWB327690:LWB327717 MFX327690:MFX327717 MPT327690:MPT327717 MZP327690:MZP327717 NJL327690:NJL327717 NTH327690:NTH327717 ODD327690:ODD327717 OMZ327690:OMZ327717 OWV327690:OWV327717 PGR327690:PGR327717 PQN327690:PQN327717 QAJ327690:QAJ327717 QKF327690:QKF327717 QUB327690:QUB327717 RDX327690:RDX327717 RNT327690:RNT327717 RXP327690:RXP327717 SHL327690:SHL327717 SRH327690:SRH327717 TBD327690:TBD327717 TKZ327690:TKZ327717 TUV327690:TUV327717 UER327690:UER327717 UON327690:UON327717 UYJ327690:UYJ327717 VIF327690:VIF327717 VSB327690:VSB327717 WBX327690:WBX327717 WLT327690:WLT327717 WVP327690:WVP327717 H393226:H393253 JD393226:JD393253 SZ393226:SZ393253 ACV393226:ACV393253 AMR393226:AMR393253 AWN393226:AWN393253 BGJ393226:BGJ393253 BQF393226:BQF393253 CAB393226:CAB393253 CJX393226:CJX393253 CTT393226:CTT393253 DDP393226:DDP393253 DNL393226:DNL393253 DXH393226:DXH393253 EHD393226:EHD393253 EQZ393226:EQZ393253 FAV393226:FAV393253 FKR393226:FKR393253 FUN393226:FUN393253 GEJ393226:GEJ393253 GOF393226:GOF393253 GYB393226:GYB393253 HHX393226:HHX393253 HRT393226:HRT393253 IBP393226:IBP393253 ILL393226:ILL393253 IVH393226:IVH393253 JFD393226:JFD393253 JOZ393226:JOZ393253 JYV393226:JYV393253 KIR393226:KIR393253 KSN393226:KSN393253 LCJ393226:LCJ393253 LMF393226:LMF393253 LWB393226:LWB393253 MFX393226:MFX393253 MPT393226:MPT393253 MZP393226:MZP393253 NJL393226:NJL393253 NTH393226:NTH393253 ODD393226:ODD393253 OMZ393226:OMZ393253 OWV393226:OWV393253 PGR393226:PGR393253 PQN393226:PQN393253 QAJ393226:QAJ393253 QKF393226:QKF393253 QUB393226:QUB393253 RDX393226:RDX393253 RNT393226:RNT393253 RXP393226:RXP393253 SHL393226:SHL393253 SRH393226:SRH393253 TBD393226:TBD393253 TKZ393226:TKZ393253 TUV393226:TUV393253 UER393226:UER393253 UON393226:UON393253 UYJ393226:UYJ393253 VIF393226:VIF393253 VSB393226:VSB393253 WBX393226:WBX393253 WLT393226:WLT393253 WVP393226:WVP393253 H458762:H458789 JD458762:JD458789 SZ458762:SZ458789 ACV458762:ACV458789 AMR458762:AMR458789 AWN458762:AWN458789 BGJ458762:BGJ458789 BQF458762:BQF458789 CAB458762:CAB458789 CJX458762:CJX458789 CTT458762:CTT458789 DDP458762:DDP458789 DNL458762:DNL458789 DXH458762:DXH458789 EHD458762:EHD458789 EQZ458762:EQZ458789 FAV458762:FAV458789 FKR458762:FKR458789 FUN458762:FUN458789 GEJ458762:GEJ458789 GOF458762:GOF458789 GYB458762:GYB458789 HHX458762:HHX458789 HRT458762:HRT458789 IBP458762:IBP458789 ILL458762:ILL458789 IVH458762:IVH458789 JFD458762:JFD458789 JOZ458762:JOZ458789 JYV458762:JYV458789 KIR458762:KIR458789 KSN458762:KSN458789 LCJ458762:LCJ458789 LMF458762:LMF458789 LWB458762:LWB458789 MFX458762:MFX458789 MPT458762:MPT458789 MZP458762:MZP458789 NJL458762:NJL458789 NTH458762:NTH458789 ODD458762:ODD458789 OMZ458762:OMZ458789 OWV458762:OWV458789 PGR458762:PGR458789 PQN458762:PQN458789 QAJ458762:QAJ458789 QKF458762:QKF458789 QUB458762:QUB458789 RDX458762:RDX458789 RNT458762:RNT458789 RXP458762:RXP458789 SHL458762:SHL458789 SRH458762:SRH458789 TBD458762:TBD458789 TKZ458762:TKZ458789 TUV458762:TUV458789 UER458762:UER458789 UON458762:UON458789 UYJ458762:UYJ458789 VIF458762:VIF458789 VSB458762:VSB458789 WBX458762:WBX458789 WLT458762:WLT458789 WVP458762:WVP458789 H524298:H524325 JD524298:JD524325 SZ524298:SZ524325 ACV524298:ACV524325 AMR524298:AMR524325 AWN524298:AWN524325 BGJ524298:BGJ524325 BQF524298:BQF524325 CAB524298:CAB524325 CJX524298:CJX524325 CTT524298:CTT524325 DDP524298:DDP524325 DNL524298:DNL524325 DXH524298:DXH524325 EHD524298:EHD524325 EQZ524298:EQZ524325 FAV524298:FAV524325 FKR524298:FKR524325 FUN524298:FUN524325 GEJ524298:GEJ524325 GOF524298:GOF524325 GYB524298:GYB524325 HHX524298:HHX524325 HRT524298:HRT524325 IBP524298:IBP524325 ILL524298:ILL524325 IVH524298:IVH524325 JFD524298:JFD524325 JOZ524298:JOZ524325 JYV524298:JYV524325 KIR524298:KIR524325 KSN524298:KSN524325 LCJ524298:LCJ524325 LMF524298:LMF524325 LWB524298:LWB524325 MFX524298:MFX524325 MPT524298:MPT524325 MZP524298:MZP524325 NJL524298:NJL524325 NTH524298:NTH524325 ODD524298:ODD524325 OMZ524298:OMZ524325 OWV524298:OWV524325 PGR524298:PGR524325 PQN524298:PQN524325 QAJ524298:QAJ524325 QKF524298:QKF524325 QUB524298:QUB524325 RDX524298:RDX524325 RNT524298:RNT524325 RXP524298:RXP524325 SHL524298:SHL524325 SRH524298:SRH524325 TBD524298:TBD524325 TKZ524298:TKZ524325 TUV524298:TUV524325 UER524298:UER524325 UON524298:UON524325 UYJ524298:UYJ524325 VIF524298:VIF524325 VSB524298:VSB524325 WBX524298:WBX524325 WLT524298:WLT524325 WVP524298:WVP524325 H589834:H589861 JD589834:JD589861 SZ589834:SZ589861 ACV589834:ACV589861 AMR589834:AMR589861 AWN589834:AWN589861 BGJ589834:BGJ589861 BQF589834:BQF589861 CAB589834:CAB589861 CJX589834:CJX589861 CTT589834:CTT589861 DDP589834:DDP589861 DNL589834:DNL589861 DXH589834:DXH589861 EHD589834:EHD589861 EQZ589834:EQZ589861 FAV589834:FAV589861 FKR589834:FKR589861 FUN589834:FUN589861 GEJ589834:GEJ589861 GOF589834:GOF589861 GYB589834:GYB589861 HHX589834:HHX589861 HRT589834:HRT589861 IBP589834:IBP589861 ILL589834:ILL589861 IVH589834:IVH589861 JFD589834:JFD589861 JOZ589834:JOZ589861 JYV589834:JYV589861 KIR589834:KIR589861 KSN589834:KSN589861 LCJ589834:LCJ589861 LMF589834:LMF589861 LWB589834:LWB589861 MFX589834:MFX589861 MPT589834:MPT589861 MZP589834:MZP589861 NJL589834:NJL589861 NTH589834:NTH589861 ODD589834:ODD589861 OMZ589834:OMZ589861 OWV589834:OWV589861 PGR589834:PGR589861 PQN589834:PQN589861 QAJ589834:QAJ589861 QKF589834:QKF589861 QUB589834:QUB589861 RDX589834:RDX589861 RNT589834:RNT589861 RXP589834:RXP589861 SHL589834:SHL589861 SRH589834:SRH589861 TBD589834:TBD589861 TKZ589834:TKZ589861 TUV589834:TUV589861 UER589834:UER589861 UON589834:UON589861 UYJ589834:UYJ589861 VIF589834:VIF589861 VSB589834:VSB589861 WBX589834:WBX589861 WLT589834:WLT589861 WVP589834:WVP589861 H655370:H655397 JD655370:JD655397 SZ655370:SZ655397 ACV655370:ACV655397 AMR655370:AMR655397 AWN655370:AWN655397 BGJ655370:BGJ655397 BQF655370:BQF655397 CAB655370:CAB655397 CJX655370:CJX655397 CTT655370:CTT655397 DDP655370:DDP655397 DNL655370:DNL655397 DXH655370:DXH655397 EHD655370:EHD655397 EQZ655370:EQZ655397 FAV655370:FAV655397 FKR655370:FKR655397 FUN655370:FUN655397 GEJ655370:GEJ655397 GOF655370:GOF655397 GYB655370:GYB655397 HHX655370:HHX655397 HRT655370:HRT655397 IBP655370:IBP655397 ILL655370:ILL655397 IVH655370:IVH655397 JFD655370:JFD655397 JOZ655370:JOZ655397 JYV655370:JYV655397 KIR655370:KIR655397 KSN655370:KSN655397 LCJ655370:LCJ655397 LMF655370:LMF655397 LWB655370:LWB655397 MFX655370:MFX655397 MPT655370:MPT655397 MZP655370:MZP655397 NJL655370:NJL655397 NTH655370:NTH655397 ODD655370:ODD655397 OMZ655370:OMZ655397 OWV655370:OWV655397 PGR655370:PGR655397 PQN655370:PQN655397 QAJ655370:QAJ655397 QKF655370:QKF655397 QUB655370:QUB655397 RDX655370:RDX655397 RNT655370:RNT655397 RXP655370:RXP655397 SHL655370:SHL655397 SRH655370:SRH655397 TBD655370:TBD655397 TKZ655370:TKZ655397 TUV655370:TUV655397 UER655370:UER655397 UON655370:UON655397 UYJ655370:UYJ655397 VIF655370:VIF655397 VSB655370:VSB655397 WBX655370:WBX655397 WLT655370:WLT655397 WVP655370:WVP655397 H720906:H720933 JD720906:JD720933 SZ720906:SZ720933 ACV720906:ACV720933 AMR720906:AMR720933 AWN720906:AWN720933 BGJ720906:BGJ720933 BQF720906:BQF720933 CAB720906:CAB720933 CJX720906:CJX720933 CTT720906:CTT720933 DDP720906:DDP720933 DNL720906:DNL720933 DXH720906:DXH720933 EHD720906:EHD720933 EQZ720906:EQZ720933 FAV720906:FAV720933 FKR720906:FKR720933 FUN720906:FUN720933 GEJ720906:GEJ720933 GOF720906:GOF720933 GYB720906:GYB720933 HHX720906:HHX720933 HRT720906:HRT720933 IBP720906:IBP720933 ILL720906:ILL720933 IVH720906:IVH720933 JFD720906:JFD720933 JOZ720906:JOZ720933 JYV720906:JYV720933 KIR720906:KIR720933 KSN720906:KSN720933 LCJ720906:LCJ720933 LMF720906:LMF720933 LWB720906:LWB720933 MFX720906:MFX720933 MPT720906:MPT720933 MZP720906:MZP720933 NJL720906:NJL720933 NTH720906:NTH720933 ODD720906:ODD720933 OMZ720906:OMZ720933 OWV720906:OWV720933 PGR720906:PGR720933 PQN720906:PQN720933 QAJ720906:QAJ720933 QKF720906:QKF720933 QUB720906:QUB720933 RDX720906:RDX720933 RNT720906:RNT720933 RXP720906:RXP720933 SHL720906:SHL720933 SRH720906:SRH720933 TBD720906:TBD720933 TKZ720906:TKZ720933 TUV720906:TUV720933 UER720906:UER720933 UON720906:UON720933 UYJ720906:UYJ720933 VIF720906:VIF720933 VSB720906:VSB720933 WBX720906:WBX720933 WLT720906:WLT720933 WVP720906:WVP720933 H786442:H786469 JD786442:JD786469 SZ786442:SZ786469 ACV786442:ACV786469 AMR786442:AMR786469 AWN786442:AWN786469 BGJ786442:BGJ786469 BQF786442:BQF786469 CAB786442:CAB786469 CJX786442:CJX786469 CTT786442:CTT786469 DDP786442:DDP786469 DNL786442:DNL786469 DXH786442:DXH786469 EHD786442:EHD786469 EQZ786442:EQZ786469 FAV786442:FAV786469 FKR786442:FKR786469 FUN786442:FUN786469 GEJ786442:GEJ786469 GOF786442:GOF786469 GYB786442:GYB786469 HHX786442:HHX786469 HRT786442:HRT786469 IBP786442:IBP786469 ILL786442:ILL786469 IVH786442:IVH786469 JFD786442:JFD786469 JOZ786442:JOZ786469 JYV786442:JYV786469 KIR786442:KIR786469 KSN786442:KSN786469 LCJ786442:LCJ786469 LMF786442:LMF786469 LWB786442:LWB786469 MFX786442:MFX786469 MPT786442:MPT786469 MZP786442:MZP786469 NJL786442:NJL786469 NTH786442:NTH786469 ODD786442:ODD786469 OMZ786442:OMZ786469 OWV786442:OWV786469 PGR786442:PGR786469 PQN786442:PQN786469 QAJ786442:QAJ786469 QKF786442:QKF786469 QUB786442:QUB786469 RDX786442:RDX786469 RNT786442:RNT786469 RXP786442:RXP786469 SHL786442:SHL786469 SRH786442:SRH786469 TBD786442:TBD786469 TKZ786442:TKZ786469 TUV786442:TUV786469 UER786442:UER786469 UON786442:UON786469 UYJ786442:UYJ786469 VIF786442:VIF786469 VSB786442:VSB786469 WBX786442:WBX786469 WLT786442:WLT786469 WVP786442:WVP786469 H851978:H852005 JD851978:JD852005 SZ851978:SZ852005 ACV851978:ACV852005 AMR851978:AMR852005 AWN851978:AWN852005 BGJ851978:BGJ852005 BQF851978:BQF852005 CAB851978:CAB852005 CJX851978:CJX852005 CTT851978:CTT852005 DDP851978:DDP852005 DNL851978:DNL852005 DXH851978:DXH852005 EHD851978:EHD852005 EQZ851978:EQZ852005 FAV851978:FAV852005 FKR851978:FKR852005 FUN851978:FUN852005 GEJ851978:GEJ852005 GOF851978:GOF852005 GYB851978:GYB852005 HHX851978:HHX852005 HRT851978:HRT852005 IBP851978:IBP852005 ILL851978:ILL852005 IVH851978:IVH852005 JFD851978:JFD852005 JOZ851978:JOZ852005 JYV851978:JYV852005 KIR851978:KIR852005 KSN851978:KSN852005 LCJ851978:LCJ852005 LMF851978:LMF852005 LWB851978:LWB852005 MFX851978:MFX852005 MPT851978:MPT852005 MZP851978:MZP852005 NJL851978:NJL852005 NTH851978:NTH852005 ODD851978:ODD852005 OMZ851978:OMZ852005 OWV851978:OWV852005 PGR851978:PGR852005 PQN851978:PQN852005 QAJ851978:QAJ852005 QKF851978:QKF852005 QUB851978:QUB852005 RDX851978:RDX852005 RNT851978:RNT852005 RXP851978:RXP852005 SHL851978:SHL852005 SRH851978:SRH852005 TBD851978:TBD852005 TKZ851978:TKZ852005 TUV851978:TUV852005 UER851978:UER852005 UON851978:UON852005 UYJ851978:UYJ852005 VIF851978:VIF852005 VSB851978:VSB852005 WBX851978:WBX852005 WLT851978:WLT852005 WVP851978:WVP852005 H917514:H917541 JD917514:JD917541 SZ917514:SZ917541 ACV917514:ACV917541 AMR917514:AMR917541 AWN917514:AWN917541 BGJ917514:BGJ917541 BQF917514:BQF917541 CAB917514:CAB917541 CJX917514:CJX917541 CTT917514:CTT917541 DDP917514:DDP917541 DNL917514:DNL917541 DXH917514:DXH917541 EHD917514:EHD917541 EQZ917514:EQZ917541 FAV917514:FAV917541 FKR917514:FKR917541 FUN917514:FUN917541 GEJ917514:GEJ917541 GOF917514:GOF917541 GYB917514:GYB917541 HHX917514:HHX917541 HRT917514:HRT917541 IBP917514:IBP917541 ILL917514:ILL917541 IVH917514:IVH917541 JFD917514:JFD917541 JOZ917514:JOZ917541 JYV917514:JYV917541 KIR917514:KIR917541 KSN917514:KSN917541 LCJ917514:LCJ917541 LMF917514:LMF917541 LWB917514:LWB917541 MFX917514:MFX917541 MPT917514:MPT917541 MZP917514:MZP917541 NJL917514:NJL917541 NTH917514:NTH917541 ODD917514:ODD917541 OMZ917514:OMZ917541 OWV917514:OWV917541 PGR917514:PGR917541 PQN917514:PQN917541 QAJ917514:QAJ917541 QKF917514:QKF917541 QUB917514:QUB917541 RDX917514:RDX917541 RNT917514:RNT917541 RXP917514:RXP917541 SHL917514:SHL917541 SRH917514:SRH917541 TBD917514:TBD917541 TKZ917514:TKZ917541 TUV917514:TUV917541 UER917514:UER917541 UON917514:UON917541 UYJ917514:UYJ917541 VIF917514:VIF917541 VSB917514:VSB917541 WBX917514:WBX917541 WLT917514:WLT917541 WVP917514:WVP917541 H983050:H983077 JD983050:JD983077 SZ983050:SZ983077 ACV983050:ACV983077 AMR983050:AMR983077 AWN983050:AWN983077 BGJ983050:BGJ983077 BQF983050:BQF983077 CAB983050:CAB983077 CJX983050:CJX983077 CTT983050:CTT983077 DDP983050:DDP983077 DNL983050:DNL983077 DXH983050:DXH983077 EHD983050:EHD983077 EQZ983050:EQZ983077 FAV983050:FAV983077 FKR983050:FKR983077 FUN983050:FUN983077 GEJ983050:GEJ983077 GOF983050:GOF983077 GYB983050:GYB983077 HHX983050:HHX983077 HRT983050:HRT983077 IBP983050:IBP983077 ILL983050:ILL983077 IVH983050:IVH983077 JFD983050:JFD983077 JOZ983050:JOZ983077 JYV983050:JYV983077 KIR983050:KIR983077 KSN983050:KSN983077 LCJ983050:LCJ983077 LMF983050:LMF983077 LWB983050:LWB983077 MFX983050:MFX983077 MPT983050:MPT983077 MZP983050:MZP983077 NJL983050:NJL983077 NTH983050:NTH983077 ODD983050:ODD983077 OMZ983050:OMZ983077 OWV983050:OWV983077 PGR983050:PGR983077 PQN983050:PQN983077 QAJ983050:QAJ983077 QKF983050:QKF983077 QUB983050:QUB983077 RDX983050:RDX983077 RNT983050:RNT983077 RXP983050:RXP983077 SHL983050:SHL983077 SRH983050:SRH983077 TBD983050:TBD983077 TKZ983050:TKZ983077 TUV983050:TUV983077 UER983050:UER983077 UON983050:UON983077 UYJ983050:UYJ983077 VIF983050:VIF983077 VSB983050:VSB983077 WBX983050:WBX983077 WLT983050:WLT983077 WVP983050:WVP983077 WVP10:WVP37 JD10:JD37 SZ10:SZ37 ACV10:ACV37 AMR10:AMR37 AWN10:AWN37 BGJ10:BGJ37 BQF10:BQF37 CAB10:CAB37 CJX10:CJX37 CTT10:CTT37 DDP10:DDP37 DNL10:DNL37 DXH10:DXH37 EHD10:EHD37 EQZ10:EQZ37 FAV10:FAV37 FKR10:FKR37 FUN10:FUN37 GEJ10:GEJ37 GOF10:GOF37 GYB10:GYB37 HHX10:HHX37 HRT10:HRT37 IBP10:IBP37 ILL10:ILL37 IVH10:IVH37 JFD10:JFD37 JOZ10:JOZ37 JYV10:JYV37 KIR10:KIR37 KSN10:KSN37 LCJ10:LCJ37 LMF10:LMF37 LWB10:LWB37 MFX10:MFX37 MPT10:MPT37 MZP10:MZP37 NJL10:NJL37 NTH10:NTH37 ODD10:ODD37 OMZ10:OMZ37 OWV10:OWV37 PGR10:PGR37 PQN10:PQN37 QAJ10:QAJ37 QKF10:QKF37 QUB10:QUB37 RDX10:RDX37 RNT10:RNT37 RXP10:RXP37 SHL10:SHL37 SRH10:SRH37 TBD10:TBD37 TKZ10:TKZ37 TUV10:TUV37 UER10:UER37 UON10:UON37 UYJ10:UYJ37 VIF10:VIF37 VSB10:VSB37 WBX10:WBX37 WLT10:WLT37 H10:H37">
      <formula1>0</formula1>
      <formula2>4</formula2>
    </dataValidation>
    <dataValidation allowBlank="1" showInputMessage="1" showErrorMessage="1" prompt="Beispiele zum Ausfüllen:  siehe unten!" sqref="WVK98305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dataValidation type="whole" allowBlank="1" showInputMessage="1" showErrorMessage="1" prompt="Andere Bekenntnisse dürfen nicht teilnehmen und hier keinesfalls gezählt werden!" sqref="WVM98305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formula1>0</formula1>
      <formula2>36</formula2>
    </dataValidation>
    <dataValidation type="whole" allowBlank="1" showInputMessage="1" showErrorMessage="1" prompt="hier Schätzwert eingeben, obwohl die tatsächli. Abmeldung ausschließlich in der ersten Schulwoche erfolgen kann!" sqref="D10:D11">
      <formula1>0</formula1>
      <formula2>36</formula2>
    </dataValidation>
    <dataValidation type="whole" allowBlank="1" showInputMessage="1" showErrorMessage="1" prompt="Andere gesetzlich anerkannte Bekenntnisse dürfen nicht teilnehmen und hier keinesfalls gezählt werden!" sqref="E10:E11">
      <formula1>0</formula1>
      <formula2>36</formula2>
    </dataValidation>
  </dataValidations>
  <printOptions horizontalCentered="1" verticalCentered="1"/>
  <pageMargins left="0.62992125984251968" right="0.39370078740157483" top="0.43307086614173229" bottom="0.43307086614173229" header="0.51181102362204722" footer="0.51181102362204722"/>
  <pageSetup paperSize="9" scale="96" orientation="portrait" r:id="rId1"/>
  <headerFooter>
    <oddFooter>&amp;C&amp;8&amp;F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CDACE6"/>
  </sheetPr>
  <dimension ref="B1:M29"/>
  <sheetViews>
    <sheetView showGridLines="0" zoomScaleNormal="100" workbookViewId="0">
      <selection activeCell="D9" sqref="D9"/>
    </sheetView>
  </sheetViews>
  <sheetFormatPr baseColWidth="10" defaultRowHeight="15" x14ac:dyDescent="0.25"/>
  <cols>
    <col min="1" max="2" width="2.140625" style="745" customWidth="1"/>
    <col min="3" max="3" width="16.5703125" style="745" customWidth="1"/>
    <col min="4" max="4" width="6.42578125" style="745" customWidth="1"/>
    <col min="5" max="5" width="3.85546875" style="745" customWidth="1"/>
    <col min="6" max="6" width="19" style="745" customWidth="1"/>
    <col min="7" max="7" width="5.85546875" style="745" customWidth="1"/>
    <col min="8" max="8" width="3.85546875" style="745" customWidth="1"/>
    <col min="9" max="9" width="18" style="745" customWidth="1"/>
    <col min="10" max="10" width="6.42578125" style="745" customWidth="1"/>
    <col min="11" max="11" width="3" style="745" customWidth="1"/>
    <col min="12" max="16384" width="11.42578125" style="745"/>
  </cols>
  <sheetData>
    <row r="1" spans="2:12" x14ac:dyDescent="0.25">
      <c r="J1" s="746"/>
    </row>
    <row r="2" spans="2:12" s="751" customFormat="1" ht="18.75" customHeight="1" x14ac:dyDescent="0.25">
      <c r="B2" s="747"/>
      <c r="C2" s="748" t="str">
        <f>Konti_ASO!C7</f>
        <v>ASO  . . .</v>
      </c>
      <c r="D2" s="748"/>
      <c r="E2" s="748"/>
      <c r="F2" s="748"/>
      <c r="G2" s="748"/>
      <c r="H2" s="748"/>
      <c r="I2" s="748"/>
      <c r="J2" s="749" t="str">
        <f>Konti_ASO!H1</f>
        <v>ASO für 2024/25</v>
      </c>
      <c r="K2" s="750"/>
    </row>
    <row r="3" spans="2:12" ht="30" customHeight="1" x14ac:dyDescent="0.25">
      <c r="B3" s="885" t="s">
        <v>396</v>
      </c>
      <c r="C3" s="886"/>
      <c r="D3" s="886"/>
      <c r="E3" s="886"/>
      <c r="F3" s="886"/>
      <c r="G3" s="886"/>
      <c r="H3" s="886"/>
      <c r="I3" s="886"/>
      <c r="J3" s="886"/>
      <c r="K3" s="886"/>
    </row>
    <row r="4" spans="2:12" x14ac:dyDescent="0.25">
      <c r="B4" s="752"/>
      <c r="K4" s="753"/>
    </row>
    <row r="5" spans="2:12" x14ac:dyDescent="0.25">
      <c r="B5" s="752"/>
      <c r="C5" s="745" t="str">
        <f>"Anzahl der SuS der Stammschule, welche sich für das Schuljahr 20"&amp;RIGHT(Konti_ASO!H1,5)</f>
        <v>Anzahl der SuS der Stammschule, welche sich für das Schuljahr 2024/25</v>
      </c>
      <c r="K5" s="753"/>
    </row>
    <row r="6" spans="2:12" x14ac:dyDescent="0.25">
      <c r="B6" s="752"/>
      <c r="C6" s="800" t="s">
        <v>424</v>
      </c>
      <c r="K6" s="753"/>
    </row>
    <row r="7" spans="2:12" x14ac:dyDescent="0.25">
      <c r="B7" s="752"/>
      <c r="C7" s="745" t="s">
        <v>397</v>
      </c>
      <c r="K7" s="753"/>
    </row>
    <row r="8" spans="2:12" x14ac:dyDescent="0.25">
      <c r="B8" s="752"/>
      <c r="C8" s="754"/>
      <c r="D8" s="754"/>
      <c r="E8" s="754"/>
      <c r="F8" s="754"/>
      <c r="G8" s="754"/>
      <c r="H8" s="754"/>
      <c r="I8" s="755"/>
      <c r="K8" s="753"/>
    </row>
    <row r="9" spans="2:12" x14ac:dyDescent="0.25">
      <c r="B9" s="752"/>
      <c r="C9" s="756" t="s">
        <v>398</v>
      </c>
      <c r="D9" s="757"/>
      <c r="E9" s="758"/>
      <c r="F9" s="756" t="s">
        <v>399</v>
      </c>
      <c r="G9" s="757"/>
      <c r="I9" s="759" t="s">
        <v>400</v>
      </c>
      <c r="J9" s="760"/>
      <c r="K9" s="753"/>
    </row>
    <row r="10" spans="2:12" x14ac:dyDescent="0.25">
      <c r="B10" s="752"/>
      <c r="C10" s="761" t="s">
        <v>401</v>
      </c>
      <c r="D10" s="762"/>
      <c r="E10" s="758"/>
      <c r="F10" s="761" t="s">
        <v>402</v>
      </c>
      <c r="G10" s="762"/>
      <c r="I10" s="793"/>
      <c r="J10" s="762"/>
      <c r="K10" s="753"/>
    </row>
    <row r="11" spans="2:12" x14ac:dyDescent="0.25">
      <c r="B11" s="752"/>
      <c r="C11" s="761" t="s">
        <v>403</v>
      </c>
      <c r="D11" s="762"/>
      <c r="E11" s="758"/>
      <c r="F11" s="761" t="s">
        <v>404</v>
      </c>
      <c r="G11" s="762"/>
      <c r="I11" s="793"/>
      <c r="J11" s="762"/>
      <c r="K11" s="753"/>
    </row>
    <row r="12" spans="2:12" x14ac:dyDescent="0.25">
      <c r="B12" s="752"/>
      <c r="C12" s="761" t="s">
        <v>405</v>
      </c>
      <c r="D12" s="762"/>
      <c r="E12" s="758"/>
      <c r="F12" s="761" t="s">
        <v>406</v>
      </c>
      <c r="G12" s="762"/>
      <c r="I12" s="793"/>
      <c r="J12" s="762"/>
      <c r="K12" s="753"/>
    </row>
    <row r="13" spans="2:12" x14ac:dyDescent="0.25">
      <c r="B13" s="752"/>
      <c r="C13" s="761" t="s">
        <v>407</v>
      </c>
      <c r="D13" s="762"/>
      <c r="E13" s="758"/>
      <c r="F13" s="761" t="s">
        <v>408</v>
      </c>
      <c r="G13" s="762"/>
      <c r="I13" s="793"/>
      <c r="J13" s="762"/>
      <c r="K13" s="753"/>
    </row>
    <row r="14" spans="2:12" x14ac:dyDescent="0.25">
      <c r="B14" s="752"/>
      <c r="C14" s="761" t="s">
        <v>409</v>
      </c>
      <c r="D14" s="762"/>
      <c r="E14" s="758"/>
      <c r="F14" s="761" t="s">
        <v>410</v>
      </c>
      <c r="G14" s="762"/>
      <c r="I14" s="793"/>
      <c r="J14" s="762"/>
      <c r="K14" s="763"/>
      <c r="L14" s="764"/>
    </row>
    <row r="15" spans="2:12" x14ac:dyDescent="0.25">
      <c r="B15" s="752"/>
      <c r="C15" s="761" t="s">
        <v>411</v>
      </c>
      <c r="D15" s="762"/>
      <c r="E15" s="758"/>
      <c r="F15" s="761" t="s">
        <v>412</v>
      </c>
      <c r="G15" s="762"/>
      <c r="I15" s="793"/>
      <c r="J15" s="762"/>
      <c r="K15" s="763"/>
      <c r="L15" s="764"/>
    </row>
    <row r="16" spans="2:12" x14ac:dyDescent="0.25">
      <c r="B16" s="752"/>
      <c r="C16" s="765" t="s">
        <v>413</v>
      </c>
      <c r="D16" s="766"/>
      <c r="E16" s="758"/>
      <c r="F16" s="765" t="s">
        <v>414</v>
      </c>
      <c r="G16" s="766"/>
      <c r="I16" s="794"/>
      <c r="J16" s="766"/>
      <c r="K16" s="753"/>
    </row>
    <row r="17" spans="2:13" x14ac:dyDescent="0.25">
      <c r="B17" s="752"/>
      <c r="D17" s="758"/>
      <c r="E17" s="758"/>
      <c r="F17" s="758"/>
      <c r="G17" s="758"/>
      <c r="K17" s="753"/>
    </row>
    <row r="18" spans="2:13" ht="9" customHeight="1" x14ac:dyDescent="0.25">
      <c r="B18" s="752"/>
      <c r="C18" s="754"/>
      <c r="D18" s="754"/>
      <c r="E18" s="754"/>
      <c r="F18" s="754"/>
      <c r="G18" s="754"/>
      <c r="H18" s="754"/>
      <c r="I18" s="754"/>
      <c r="K18" s="753"/>
      <c r="M18" s="764"/>
    </row>
    <row r="19" spans="2:13" x14ac:dyDescent="0.25">
      <c r="B19" s="752"/>
      <c r="C19" s="745" t="str">
        <f>"Die zum Erstsprachenunterricht angemeldeten Schülerinnnen und Schüler "</f>
        <v xml:space="preserve">Die zum Erstsprachenunterricht angemeldeten Schülerinnnen und Schüler </v>
      </c>
      <c r="K19" s="753"/>
      <c r="M19" s="764"/>
    </row>
    <row r="20" spans="2:13" x14ac:dyDescent="0.25">
      <c r="B20" s="752"/>
      <c r="C20" s="745" t="str">
        <f>"müssen bis zum 30.06.20"&amp;RIGHT(Konti_ASO!H1,2)-1&amp;" an Diversitätsmanager Mustafa Can mit Namen, "</f>
        <v xml:space="preserve">müssen bis zum 30.06.2024 an Diversitätsmanager Mustafa Can mit Namen, </v>
      </c>
      <c r="K20" s="753"/>
    </row>
    <row r="21" spans="2:13" x14ac:dyDescent="0.25">
      <c r="B21" s="752"/>
      <c r="C21" s="745" t="s">
        <v>415</v>
      </c>
      <c r="K21" s="753"/>
    </row>
    <row r="22" spans="2:13" x14ac:dyDescent="0.25">
      <c r="B22" s="752"/>
      <c r="C22" s="754"/>
      <c r="D22" s="754"/>
      <c r="E22" s="754"/>
      <c r="F22" s="754"/>
      <c r="G22" s="754"/>
      <c r="H22" s="754"/>
      <c r="I22" s="754"/>
      <c r="K22" s="753"/>
    </row>
    <row r="23" spans="2:13" x14ac:dyDescent="0.25">
      <c r="B23" s="752"/>
      <c r="C23" s="745" t="s">
        <v>416</v>
      </c>
      <c r="K23" s="753"/>
    </row>
    <row r="24" spans="2:13" x14ac:dyDescent="0.25">
      <c r="B24" s="752"/>
      <c r="C24" s="754" t="s">
        <v>417</v>
      </c>
      <c r="D24" s="754"/>
      <c r="E24" s="754"/>
      <c r="F24" s="754"/>
      <c r="G24" s="754"/>
      <c r="H24" s="754"/>
      <c r="I24" s="754"/>
      <c r="K24" s="753"/>
    </row>
    <row r="25" spans="2:13" ht="9" customHeight="1" x14ac:dyDescent="0.25">
      <c r="B25" s="752"/>
      <c r="C25" s="754"/>
      <c r="D25" s="754"/>
      <c r="E25" s="754"/>
      <c r="F25" s="754"/>
      <c r="G25" s="754"/>
      <c r="H25" s="754"/>
      <c r="I25" s="754"/>
      <c r="K25" s="753"/>
    </row>
    <row r="26" spans="2:13" x14ac:dyDescent="0.25">
      <c r="B26" s="752"/>
      <c r="C26" s="767" t="str">
        <f>"Abgabefrist 30.06.20"&amp;RIGHT(Konti_ASO!H1,2)-1</f>
        <v>Abgabefrist 30.06.2024</v>
      </c>
      <c r="K26" s="753"/>
    </row>
    <row r="27" spans="2:13" x14ac:dyDescent="0.25">
      <c r="B27" s="752"/>
      <c r="K27" s="753"/>
    </row>
    <row r="28" spans="2:13" ht="21" customHeight="1" x14ac:dyDescent="0.25">
      <c r="B28" s="752"/>
      <c r="C28" s="887" t="s">
        <v>418</v>
      </c>
      <c r="D28" s="887"/>
      <c r="E28" s="887"/>
      <c r="F28" s="887"/>
      <c r="G28" s="887"/>
      <c r="H28" s="887"/>
      <c r="I28" s="887"/>
      <c r="J28" s="887"/>
      <c r="K28" s="753"/>
    </row>
    <row r="29" spans="2:13" x14ac:dyDescent="0.25">
      <c r="B29" s="768"/>
      <c r="C29" s="746"/>
      <c r="D29" s="746"/>
      <c r="E29" s="746"/>
      <c r="F29" s="746"/>
      <c r="G29" s="746"/>
      <c r="H29" s="746"/>
      <c r="I29" s="746"/>
      <c r="J29" s="746"/>
      <c r="K29" s="769"/>
    </row>
  </sheetData>
  <sheetProtection algorithmName="SHA-512" hashValue="cxVNotY1ABvdEyL4UbBvCwG1luDcf+TxqMem8frgRUHYWvvNN58AcUTkhdYGLM5JqHvfzrJcgR3N7GWkYVEGRQ==" saltValue="hwKSJrf0JPELeVoxFuxkIg==" spinCount="100000" sheet="1" formatRows="0"/>
  <mergeCells count="2">
    <mergeCell ref="B3:K3"/>
    <mergeCell ref="C28:J28"/>
  </mergeCells>
  <conditionalFormatting sqref="D26:I26">
    <cfRule type="cellIs" dxfId="3" priority="1" operator="notEqual">
      <formula>0</formula>
    </cfRule>
  </conditionalFormatting>
  <dataValidations count="1">
    <dataValidation type="whole" allowBlank="1" showInputMessage="1" showErrorMessage="1" sqref="D9:D16 G9:G16 J10:J16">
      <formula1>0</formula1>
      <formula2>100</formula2>
    </dataValidation>
  </dataValidations>
  <hyperlinks>
    <hyperlink ref="C24" r:id="rId1"/>
    <hyperlink ref="C28:J28" r:id="rId2" display="Anmeldeformulare und weiterführende Informationen"/>
  </hyperlinks>
  <pageMargins left="0.7" right="0.7" top="0.78740157499999996" bottom="0.78740157499999996"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indexed="47"/>
    <pageSetUpPr fitToPage="1"/>
  </sheetPr>
  <dimension ref="A1:Q249"/>
  <sheetViews>
    <sheetView showGridLines="0" showZeros="0" zoomScaleNormal="100" zoomScaleSheetLayoutView="100" workbookViewId="0">
      <pane ySplit="4" topLeftCell="A5" activePane="bottomLeft" state="frozen"/>
      <selection activeCell="U20" sqref="U20"/>
      <selection pane="bottomLeft" activeCell="A5" sqref="A5"/>
    </sheetView>
  </sheetViews>
  <sheetFormatPr baseColWidth="10" defaultColWidth="12.85546875" defaultRowHeight="0" customHeight="1" zeroHeight="1" x14ac:dyDescent="0.25"/>
  <cols>
    <col min="1" max="1" width="25.42578125" style="501" customWidth="1"/>
    <col min="2" max="2" width="17.140625" style="501" customWidth="1"/>
    <col min="3" max="4" width="9.140625" style="501" customWidth="1"/>
    <col min="5" max="5" width="9.140625" style="502" customWidth="1"/>
    <col min="6" max="6" width="1.7109375" style="503" customWidth="1"/>
    <col min="7" max="11" width="10.140625" style="501" customWidth="1"/>
    <col min="12" max="13" width="10.140625" style="504" customWidth="1"/>
    <col min="14" max="14" width="1.140625" style="504" customWidth="1"/>
    <col min="15" max="15" width="10.140625" style="505" customWidth="1"/>
    <col min="16" max="16" width="1.140625" style="506" customWidth="1"/>
    <col min="17" max="17" width="9.28515625" style="501" customWidth="1"/>
    <col min="18" max="244" width="11.7109375" style="501" customWidth="1"/>
    <col min="245" max="254" width="12.85546875" style="501"/>
    <col min="255" max="255" width="25.42578125" style="501" customWidth="1"/>
    <col min="256" max="256" width="17.140625" style="501" customWidth="1"/>
    <col min="257" max="259" width="9.140625" style="501" customWidth="1"/>
    <col min="260" max="260" width="1.7109375" style="501" customWidth="1"/>
    <col min="261" max="262" width="9.140625" style="501" customWidth="1"/>
    <col min="263" max="263" width="1.140625" style="501" customWidth="1"/>
    <col min="264" max="267" width="9.140625" style="501" customWidth="1"/>
    <col min="268" max="268" width="1.140625" style="501" customWidth="1"/>
    <col min="269" max="270" width="9.140625" style="501" customWidth="1"/>
    <col min="271" max="271" width="2" style="501" customWidth="1"/>
    <col min="272" max="272" width="7.5703125" style="501" customWidth="1"/>
    <col min="273" max="500" width="11.7109375" style="501" customWidth="1"/>
    <col min="501" max="510" width="12.85546875" style="501"/>
    <col min="511" max="511" width="25.42578125" style="501" customWidth="1"/>
    <col min="512" max="512" width="17.140625" style="501" customWidth="1"/>
    <col min="513" max="515" width="9.140625" style="501" customWidth="1"/>
    <col min="516" max="516" width="1.7109375" style="501" customWidth="1"/>
    <col min="517" max="518" width="9.140625" style="501" customWidth="1"/>
    <col min="519" max="519" width="1.140625" style="501" customWidth="1"/>
    <col min="520" max="523" width="9.140625" style="501" customWidth="1"/>
    <col min="524" max="524" width="1.140625" style="501" customWidth="1"/>
    <col min="525" max="526" width="9.140625" style="501" customWidth="1"/>
    <col min="527" max="527" width="2" style="501" customWidth="1"/>
    <col min="528" max="528" width="7.5703125" style="501" customWidth="1"/>
    <col min="529" max="756" width="11.7109375" style="501" customWidth="1"/>
    <col min="757" max="766" width="12.85546875" style="501"/>
    <col min="767" max="767" width="25.42578125" style="501" customWidth="1"/>
    <col min="768" max="768" width="17.140625" style="501" customWidth="1"/>
    <col min="769" max="771" width="9.140625" style="501" customWidth="1"/>
    <col min="772" max="772" width="1.7109375" style="501" customWidth="1"/>
    <col min="773" max="774" width="9.140625" style="501" customWidth="1"/>
    <col min="775" max="775" width="1.140625" style="501" customWidth="1"/>
    <col min="776" max="779" width="9.140625" style="501" customWidth="1"/>
    <col min="780" max="780" width="1.140625" style="501" customWidth="1"/>
    <col min="781" max="782" width="9.140625" style="501" customWidth="1"/>
    <col min="783" max="783" width="2" style="501" customWidth="1"/>
    <col min="784" max="784" width="7.5703125" style="501" customWidth="1"/>
    <col min="785" max="1012" width="11.7109375" style="501" customWidth="1"/>
    <col min="1013" max="1022" width="12.85546875" style="501"/>
    <col min="1023" max="1023" width="25.42578125" style="501" customWidth="1"/>
    <col min="1024" max="1024" width="17.140625" style="501" customWidth="1"/>
    <col min="1025" max="1027" width="9.140625" style="501" customWidth="1"/>
    <col min="1028" max="1028" width="1.7109375" style="501" customWidth="1"/>
    <col min="1029" max="1030" width="9.140625" style="501" customWidth="1"/>
    <col min="1031" max="1031" width="1.140625" style="501" customWidth="1"/>
    <col min="1032" max="1035" width="9.140625" style="501" customWidth="1"/>
    <col min="1036" max="1036" width="1.140625" style="501" customWidth="1"/>
    <col min="1037" max="1038" width="9.140625" style="501" customWidth="1"/>
    <col min="1039" max="1039" width="2" style="501" customWidth="1"/>
    <col min="1040" max="1040" width="7.5703125" style="501" customWidth="1"/>
    <col min="1041" max="1268" width="11.7109375" style="501" customWidth="1"/>
    <col min="1269" max="1278" width="12.85546875" style="501"/>
    <col min="1279" max="1279" width="25.42578125" style="501" customWidth="1"/>
    <col min="1280" max="1280" width="17.140625" style="501" customWidth="1"/>
    <col min="1281" max="1283" width="9.140625" style="501" customWidth="1"/>
    <col min="1284" max="1284" width="1.7109375" style="501" customWidth="1"/>
    <col min="1285" max="1286" width="9.140625" style="501" customWidth="1"/>
    <col min="1287" max="1287" width="1.140625" style="501" customWidth="1"/>
    <col min="1288" max="1291" width="9.140625" style="501" customWidth="1"/>
    <col min="1292" max="1292" width="1.140625" style="501" customWidth="1"/>
    <col min="1293" max="1294" width="9.140625" style="501" customWidth="1"/>
    <col min="1295" max="1295" width="2" style="501" customWidth="1"/>
    <col min="1296" max="1296" width="7.5703125" style="501" customWidth="1"/>
    <col min="1297" max="1524" width="11.7109375" style="501" customWidth="1"/>
    <col min="1525" max="1534" width="12.85546875" style="501"/>
    <col min="1535" max="1535" width="25.42578125" style="501" customWidth="1"/>
    <col min="1536" max="1536" width="17.140625" style="501" customWidth="1"/>
    <col min="1537" max="1539" width="9.140625" style="501" customWidth="1"/>
    <col min="1540" max="1540" width="1.7109375" style="501" customWidth="1"/>
    <col min="1541" max="1542" width="9.140625" style="501" customWidth="1"/>
    <col min="1543" max="1543" width="1.140625" style="501" customWidth="1"/>
    <col min="1544" max="1547" width="9.140625" style="501" customWidth="1"/>
    <col min="1548" max="1548" width="1.140625" style="501" customWidth="1"/>
    <col min="1549" max="1550" width="9.140625" style="501" customWidth="1"/>
    <col min="1551" max="1551" width="2" style="501" customWidth="1"/>
    <col min="1552" max="1552" width="7.5703125" style="501" customWidth="1"/>
    <col min="1553" max="1780" width="11.7109375" style="501" customWidth="1"/>
    <col min="1781" max="1790" width="12.85546875" style="501"/>
    <col min="1791" max="1791" width="25.42578125" style="501" customWidth="1"/>
    <col min="1792" max="1792" width="17.140625" style="501" customWidth="1"/>
    <col min="1793" max="1795" width="9.140625" style="501" customWidth="1"/>
    <col min="1796" max="1796" width="1.7109375" style="501" customWidth="1"/>
    <col min="1797" max="1798" width="9.140625" style="501" customWidth="1"/>
    <col min="1799" max="1799" width="1.140625" style="501" customWidth="1"/>
    <col min="1800" max="1803" width="9.140625" style="501" customWidth="1"/>
    <col min="1804" max="1804" width="1.140625" style="501" customWidth="1"/>
    <col min="1805" max="1806" width="9.140625" style="501" customWidth="1"/>
    <col min="1807" max="1807" width="2" style="501" customWidth="1"/>
    <col min="1808" max="1808" width="7.5703125" style="501" customWidth="1"/>
    <col min="1809" max="2036" width="11.7109375" style="501" customWidth="1"/>
    <col min="2037" max="2046" width="12.85546875" style="501"/>
    <col min="2047" max="2047" width="25.42578125" style="501" customWidth="1"/>
    <col min="2048" max="2048" width="17.140625" style="501" customWidth="1"/>
    <col min="2049" max="2051" width="9.140625" style="501" customWidth="1"/>
    <col min="2052" max="2052" width="1.7109375" style="501" customWidth="1"/>
    <col min="2053" max="2054" width="9.140625" style="501" customWidth="1"/>
    <col min="2055" max="2055" width="1.140625" style="501" customWidth="1"/>
    <col min="2056" max="2059" width="9.140625" style="501" customWidth="1"/>
    <col min="2060" max="2060" width="1.140625" style="501" customWidth="1"/>
    <col min="2061" max="2062" width="9.140625" style="501" customWidth="1"/>
    <col min="2063" max="2063" width="2" style="501" customWidth="1"/>
    <col min="2064" max="2064" width="7.5703125" style="501" customWidth="1"/>
    <col min="2065" max="2292" width="11.7109375" style="501" customWidth="1"/>
    <col min="2293" max="2302" width="12.85546875" style="501"/>
    <col min="2303" max="2303" width="25.42578125" style="501" customWidth="1"/>
    <col min="2304" max="2304" width="17.140625" style="501" customWidth="1"/>
    <col min="2305" max="2307" width="9.140625" style="501" customWidth="1"/>
    <col min="2308" max="2308" width="1.7109375" style="501" customWidth="1"/>
    <col min="2309" max="2310" width="9.140625" style="501" customWidth="1"/>
    <col min="2311" max="2311" width="1.140625" style="501" customWidth="1"/>
    <col min="2312" max="2315" width="9.140625" style="501" customWidth="1"/>
    <col min="2316" max="2316" width="1.140625" style="501" customWidth="1"/>
    <col min="2317" max="2318" width="9.140625" style="501" customWidth="1"/>
    <col min="2319" max="2319" width="2" style="501" customWidth="1"/>
    <col min="2320" max="2320" width="7.5703125" style="501" customWidth="1"/>
    <col min="2321" max="2548" width="11.7109375" style="501" customWidth="1"/>
    <col min="2549" max="2558" width="12.85546875" style="501"/>
    <col min="2559" max="2559" width="25.42578125" style="501" customWidth="1"/>
    <col min="2560" max="2560" width="17.140625" style="501" customWidth="1"/>
    <col min="2561" max="2563" width="9.140625" style="501" customWidth="1"/>
    <col min="2564" max="2564" width="1.7109375" style="501" customWidth="1"/>
    <col min="2565" max="2566" width="9.140625" style="501" customWidth="1"/>
    <col min="2567" max="2567" width="1.140625" style="501" customWidth="1"/>
    <col min="2568" max="2571" width="9.140625" style="501" customWidth="1"/>
    <col min="2572" max="2572" width="1.140625" style="501" customWidth="1"/>
    <col min="2573" max="2574" width="9.140625" style="501" customWidth="1"/>
    <col min="2575" max="2575" width="2" style="501" customWidth="1"/>
    <col min="2576" max="2576" width="7.5703125" style="501" customWidth="1"/>
    <col min="2577" max="2804" width="11.7109375" style="501" customWidth="1"/>
    <col min="2805" max="2814" width="12.85546875" style="501"/>
    <col min="2815" max="2815" width="25.42578125" style="501" customWidth="1"/>
    <col min="2816" max="2816" width="17.140625" style="501" customWidth="1"/>
    <col min="2817" max="2819" width="9.140625" style="501" customWidth="1"/>
    <col min="2820" max="2820" width="1.7109375" style="501" customWidth="1"/>
    <col min="2821" max="2822" width="9.140625" style="501" customWidth="1"/>
    <col min="2823" max="2823" width="1.140625" style="501" customWidth="1"/>
    <col min="2824" max="2827" width="9.140625" style="501" customWidth="1"/>
    <col min="2828" max="2828" width="1.140625" style="501" customWidth="1"/>
    <col min="2829" max="2830" width="9.140625" style="501" customWidth="1"/>
    <col min="2831" max="2831" width="2" style="501" customWidth="1"/>
    <col min="2832" max="2832" width="7.5703125" style="501" customWidth="1"/>
    <col min="2833" max="3060" width="11.7109375" style="501" customWidth="1"/>
    <col min="3061" max="3070" width="12.85546875" style="501"/>
    <col min="3071" max="3071" width="25.42578125" style="501" customWidth="1"/>
    <col min="3072" max="3072" width="17.140625" style="501" customWidth="1"/>
    <col min="3073" max="3075" width="9.140625" style="501" customWidth="1"/>
    <col min="3076" max="3076" width="1.7109375" style="501" customWidth="1"/>
    <col min="3077" max="3078" width="9.140625" style="501" customWidth="1"/>
    <col min="3079" max="3079" width="1.140625" style="501" customWidth="1"/>
    <col min="3080" max="3083" width="9.140625" style="501" customWidth="1"/>
    <col min="3084" max="3084" width="1.140625" style="501" customWidth="1"/>
    <col min="3085" max="3086" width="9.140625" style="501" customWidth="1"/>
    <col min="3087" max="3087" width="2" style="501" customWidth="1"/>
    <col min="3088" max="3088" width="7.5703125" style="501" customWidth="1"/>
    <col min="3089" max="3316" width="11.7109375" style="501" customWidth="1"/>
    <col min="3317" max="3326" width="12.85546875" style="501"/>
    <col min="3327" max="3327" width="25.42578125" style="501" customWidth="1"/>
    <col min="3328" max="3328" width="17.140625" style="501" customWidth="1"/>
    <col min="3329" max="3331" width="9.140625" style="501" customWidth="1"/>
    <col min="3332" max="3332" width="1.7109375" style="501" customWidth="1"/>
    <col min="3333" max="3334" width="9.140625" style="501" customWidth="1"/>
    <col min="3335" max="3335" width="1.140625" style="501" customWidth="1"/>
    <col min="3336" max="3339" width="9.140625" style="501" customWidth="1"/>
    <col min="3340" max="3340" width="1.140625" style="501" customWidth="1"/>
    <col min="3341" max="3342" width="9.140625" style="501" customWidth="1"/>
    <col min="3343" max="3343" width="2" style="501" customWidth="1"/>
    <col min="3344" max="3344" width="7.5703125" style="501" customWidth="1"/>
    <col min="3345" max="3572" width="11.7109375" style="501" customWidth="1"/>
    <col min="3573" max="3582" width="12.85546875" style="501"/>
    <col min="3583" max="3583" width="25.42578125" style="501" customWidth="1"/>
    <col min="3584" max="3584" width="17.140625" style="501" customWidth="1"/>
    <col min="3585" max="3587" width="9.140625" style="501" customWidth="1"/>
    <col min="3588" max="3588" width="1.7109375" style="501" customWidth="1"/>
    <col min="3589" max="3590" width="9.140625" style="501" customWidth="1"/>
    <col min="3591" max="3591" width="1.140625" style="501" customWidth="1"/>
    <col min="3592" max="3595" width="9.140625" style="501" customWidth="1"/>
    <col min="3596" max="3596" width="1.140625" style="501" customWidth="1"/>
    <col min="3597" max="3598" width="9.140625" style="501" customWidth="1"/>
    <col min="3599" max="3599" width="2" style="501" customWidth="1"/>
    <col min="3600" max="3600" width="7.5703125" style="501" customWidth="1"/>
    <col min="3601" max="3828" width="11.7109375" style="501" customWidth="1"/>
    <col min="3829" max="3838" width="12.85546875" style="501"/>
    <col min="3839" max="3839" width="25.42578125" style="501" customWidth="1"/>
    <col min="3840" max="3840" width="17.140625" style="501" customWidth="1"/>
    <col min="3841" max="3843" width="9.140625" style="501" customWidth="1"/>
    <col min="3844" max="3844" width="1.7109375" style="501" customWidth="1"/>
    <col min="3845" max="3846" width="9.140625" style="501" customWidth="1"/>
    <col min="3847" max="3847" width="1.140625" style="501" customWidth="1"/>
    <col min="3848" max="3851" width="9.140625" style="501" customWidth="1"/>
    <col min="3852" max="3852" width="1.140625" style="501" customWidth="1"/>
    <col min="3853" max="3854" width="9.140625" style="501" customWidth="1"/>
    <col min="3855" max="3855" width="2" style="501" customWidth="1"/>
    <col min="3856" max="3856" width="7.5703125" style="501" customWidth="1"/>
    <col min="3857" max="4084" width="11.7109375" style="501" customWidth="1"/>
    <col min="4085" max="4094" width="12.85546875" style="501"/>
    <col min="4095" max="4095" width="25.42578125" style="501" customWidth="1"/>
    <col min="4096" max="4096" width="17.140625" style="501" customWidth="1"/>
    <col min="4097" max="4099" width="9.140625" style="501" customWidth="1"/>
    <col min="4100" max="4100" width="1.7109375" style="501" customWidth="1"/>
    <col min="4101" max="4102" width="9.140625" style="501" customWidth="1"/>
    <col min="4103" max="4103" width="1.140625" style="501" customWidth="1"/>
    <col min="4104" max="4107" width="9.140625" style="501" customWidth="1"/>
    <col min="4108" max="4108" width="1.140625" style="501" customWidth="1"/>
    <col min="4109" max="4110" width="9.140625" style="501" customWidth="1"/>
    <col min="4111" max="4111" width="2" style="501" customWidth="1"/>
    <col min="4112" max="4112" width="7.5703125" style="501" customWidth="1"/>
    <col min="4113" max="4340" width="11.7109375" style="501" customWidth="1"/>
    <col min="4341" max="4350" width="12.85546875" style="501"/>
    <col min="4351" max="4351" width="25.42578125" style="501" customWidth="1"/>
    <col min="4352" max="4352" width="17.140625" style="501" customWidth="1"/>
    <col min="4353" max="4355" width="9.140625" style="501" customWidth="1"/>
    <col min="4356" max="4356" width="1.7109375" style="501" customWidth="1"/>
    <col min="4357" max="4358" width="9.140625" style="501" customWidth="1"/>
    <col min="4359" max="4359" width="1.140625" style="501" customWidth="1"/>
    <col min="4360" max="4363" width="9.140625" style="501" customWidth="1"/>
    <col min="4364" max="4364" width="1.140625" style="501" customWidth="1"/>
    <col min="4365" max="4366" width="9.140625" style="501" customWidth="1"/>
    <col min="4367" max="4367" width="2" style="501" customWidth="1"/>
    <col min="4368" max="4368" width="7.5703125" style="501" customWidth="1"/>
    <col min="4369" max="4596" width="11.7109375" style="501" customWidth="1"/>
    <col min="4597" max="4606" width="12.85546875" style="501"/>
    <col min="4607" max="4607" width="25.42578125" style="501" customWidth="1"/>
    <col min="4608" max="4608" width="17.140625" style="501" customWidth="1"/>
    <col min="4609" max="4611" width="9.140625" style="501" customWidth="1"/>
    <col min="4612" max="4612" width="1.7109375" style="501" customWidth="1"/>
    <col min="4613" max="4614" width="9.140625" style="501" customWidth="1"/>
    <col min="4615" max="4615" width="1.140625" style="501" customWidth="1"/>
    <col min="4616" max="4619" width="9.140625" style="501" customWidth="1"/>
    <col min="4620" max="4620" width="1.140625" style="501" customWidth="1"/>
    <col min="4621" max="4622" width="9.140625" style="501" customWidth="1"/>
    <col min="4623" max="4623" width="2" style="501" customWidth="1"/>
    <col min="4624" max="4624" width="7.5703125" style="501" customWidth="1"/>
    <col min="4625" max="4852" width="11.7109375" style="501" customWidth="1"/>
    <col min="4853" max="4862" width="12.85546875" style="501"/>
    <col min="4863" max="4863" width="25.42578125" style="501" customWidth="1"/>
    <col min="4864" max="4864" width="17.140625" style="501" customWidth="1"/>
    <col min="4865" max="4867" width="9.140625" style="501" customWidth="1"/>
    <col min="4868" max="4868" width="1.7109375" style="501" customWidth="1"/>
    <col min="4869" max="4870" width="9.140625" style="501" customWidth="1"/>
    <col min="4871" max="4871" width="1.140625" style="501" customWidth="1"/>
    <col min="4872" max="4875" width="9.140625" style="501" customWidth="1"/>
    <col min="4876" max="4876" width="1.140625" style="501" customWidth="1"/>
    <col min="4877" max="4878" width="9.140625" style="501" customWidth="1"/>
    <col min="4879" max="4879" width="2" style="501" customWidth="1"/>
    <col min="4880" max="4880" width="7.5703125" style="501" customWidth="1"/>
    <col min="4881" max="5108" width="11.7109375" style="501" customWidth="1"/>
    <col min="5109" max="5118" width="12.85546875" style="501"/>
    <col min="5119" max="5119" width="25.42578125" style="501" customWidth="1"/>
    <col min="5120" max="5120" width="17.140625" style="501" customWidth="1"/>
    <col min="5121" max="5123" width="9.140625" style="501" customWidth="1"/>
    <col min="5124" max="5124" width="1.7109375" style="501" customWidth="1"/>
    <col min="5125" max="5126" width="9.140625" style="501" customWidth="1"/>
    <col min="5127" max="5127" width="1.140625" style="501" customWidth="1"/>
    <col min="5128" max="5131" width="9.140625" style="501" customWidth="1"/>
    <col min="5132" max="5132" width="1.140625" style="501" customWidth="1"/>
    <col min="5133" max="5134" width="9.140625" style="501" customWidth="1"/>
    <col min="5135" max="5135" width="2" style="501" customWidth="1"/>
    <col min="5136" max="5136" width="7.5703125" style="501" customWidth="1"/>
    <col min="5137" max="5364" width="11.7109375" style="501" customWidth="1"/>
    <col min="5365" max="5374" width="12.85546875" style="501"/>
    <col min="5375" max="5375" width="25.42578125" style="501" customWidth="1"/>
    <col min="5376" max="5376" width="17.140625" style="501" customWidth="1"/>
    <col min="5377" max="5379" width="9.140625" style="501" customWidth="1"/>
    <col min="5380" max="5380" width="1.7109375" style="501" customWidth="1"/>
    <col min="5381" max="5382" width="9.140625" style="501" customWidth="1"/>
    <col min="5383" max="5383" width="1.140625" style="501" customWidth="1"/>
    <col min="5384" max="5387" width="9.140625" style="501" customWidth="1"/>
    <col min="5388" max="5388" width="1.140625" style="501" customWidth="1"/>
    <col min="5389" max="5390" width="9.140625" style="501" customWidth="1"/>
    <col min="5391" max="5391" width="2" style="501" customWidth="1"/>
    <col min="5392" max="5392" width="7.5703125" style="501" customWidth="1"/>
    <col min="5393" max="5620" width="11.7109375" style="501" customWidth="1"/>
    <col min="5621" max="5630" width="12.85546875" style="501"/>
    <col min="5631" max="5631" width="25.42578125" style="501" customWidth="1"/>
    <col min="5632" max="5632" width="17.140625" style="501" customWidth="1"/>
    <col min="5633" max="5635" width="9.140625" style="501" customWidth="1"/>
    <col min="5636" max="5636" width="1.7109375" style="501" customWidth="1"/>
    <col min="5637" max="5638" width="9.140625" style="501" customWidth="1"/>
    <col min="5639" max="5639" width="1.140625" style="501" customWidth="1"/>
    <col min="5640" max="5643" width="9.140625" style="501" customWidth="1"/>
    <col min="5644" max="5644" width="1.140625" style="501" customWidth="1"/>
    <col min="5645" max="5646" width="9.140625" style="501" customWidth="1"/>
    <col min="5647" max="5647" width="2" style="501" customWidth="1"/>
    <col min="5648" max="5648" width="7.5703125" style="501" customWidth="1"/>
    <col min="5649" max="5876" width="11.7109375" style="501" customWidth="1"/>
    <col min="5877" max="5886" width="12.85546875" style="501"/>
    <col min="5887" max="5887" width="25.42578125" style="501" customWidth="1"/>
    <col min="5888" max="5888" width="17.140625" style="501" customWidth="1"/>
    <col min="5889" max="5891" width="9.140625" style="501" customWidth="1"/>
    <col min="5892" max="5892" width="1.7109375" style="501" customWidth="1"/>
    <col min="5893" max="5894" width="9.140625" style="501" customWidth="1"/>
    <col min="5895" max="5895" width="1.140625" style="501" customWidth="1"/>
    <col min="5896" max="5899" width="9.140625" style="501" customWidth="1"/>
    <col min="5900" max="5900" width="1.140625" style="501" customWidth="1"/>
    <col min="5901" max="5902" width="9.140625" style="501" customWidth="1"/>
    <col min="5903" max="5903" width="2" style="501" customWidth="1"/>
    <col min="5904" max="5904" width="7.5703125" style="501" customWidth="1"/>
    <col min="5905" max="6132" width="11.7109375" style="501" customWidth="1"/>
    <col min="6133" max="6142" width="12.85546875" style="501"/>
    <col min="6143" max="6143" width="25.42578125" style="501" customWidth="1"/>
    <col min="6144" max="6144" width="17.140625" style="501" customWidth="1"/>
    <col min="6145" max="6147" width="9.140625" style="501" customWidth="1"/>
    <col min="6148" max="6148" width="1.7109375" style="501" customWidth="1"/>
    <col min="6149" max="6150" width="9.140625" style="501" customWidth="1"/>
    <col min="6151" max="6151" width="1.140625" style="501" customWidth="1"/>
    <col min="6152" max="6155" width="9.140625" style="501" customWidth="1"/>
    <col min="6156" max="6156" width="1.140625" style="501" customWidth="1"/>
    <col min="6157" max="6158" width="9.140625" style="501" customWidth="1"/>
    <col min="6159" max="6159" width="2" style="501" customWidth="1"/>
    <col min="6160" max="6160" width="7.5703125" style="501" customWidth="1"/>
    <col min="6161" max="6388" width="11.7109375" style="501" customWidth="1"/>
    <col min="6389" max="6398" width="12.85546875" style="501"/>
    <col min="6399" max="6399" width="25.42578125" style="501" customWidth="1"/>
    <col min="6400" max="6400" width="17.140625" style="501" customWidth="1"/>
    <col min="6401" max="6403" width="9.140625" style="501" customWidth="1"/>
    <col min="6404" max="6404" width="1.7109375" style="501" customWidth="1"/>
    <col min="6405" max="6406" width="9.140625" style="501" customWidth="1"/>
    <col min="6407" max="6407" width="1.140625" style="501" customWidth="1"/>
    <col min="6408" max="6411" width="9.140625" style="501" customWidth="1"/>
    <col min="6412" max="6412" width="1.140625" style="501" customWidth="1"/>
    <col min="6413" max="6414" width="9.140625" style="501" customWidth="1"/>
    <col min="6415" max="6415" width="2" style="501" customWidth="1"/>
    <col min="6416" max="6416" width="7.5703125" style="501" customWidth="1"/>
    <col min="6417" max="6644" width="11.7109375" style="501" customWidth="1"/>
    <col min="6645" max="6654" width="12.85546875" style="501"/>
    <col min="6655" max="6655" width="25.42578125" style="501" customWidth="1"/>
    <col min="6656" max="6656" width="17.140625" style="501" customWidth="1"/>
    <col min="6657" max="6659" width="9.140625" style="501" customWidth="1"/>
    <col min="6660" max="6660" width="1.7109375" style="501" customWidth="1"/>
    <col min="6661" max="6662" width="9.140625" style="501" customWidth="1"/>
    <col min="6663" max="6663" width="1.140625" style="501" customWidth="1"/>
    <col min="6664" max="6667" width="9.140625" style="501" customWidth="1"/>
    <col min="6668" max="6668" width="1.140625" style="501" customWidth="1"/>
    <col min="6669" max="6670" width="9.140625" style="501" customWidth="1"/>
    <col min="6671" max="6671" width="2" style="501" customWidth="1"/>
    <col min="6672" max="6672" width="7.5703125" style="501" customWidth="1"/>
    <col min="6673" max="6900" width="11.7109375" style="501" customWidth="1"/>
    <col min="6901" max="6910" width="12.85546875" style="501"/>
    <col min="6911" max="6911" width="25.42578125" style="501" customWidth="1"/>
    <col min="6912" max="6912" width="17.140625" style="501" customWidth="1"/>
    <col min="6913" max="6915" width="9.140625" style="501" customWidth="1"/>
    <col min="6916" max="6916" width="1.7109375" style="501" customWidth="1"/>
    <col min="6917" max="6918" width="9.140625" style="501" customWidth="1"/>
    <col min="6919" max="6919" width="1.140625" style="501" customWidth="1"/>
    <col min="6920" max="6923" width="9.140625" style="501" customWidth="1"/>
    <col min="6924" max="6924" width="1.140625" style="501" customWidth="1"/>
    <col min="6925" max="6926" width="9.140625" style="501" customWidth="1"/>
    <col min="6927" max="6927" width="2" style="501" customWidth="1"/>
    <col min="6928" max="6928" width="7.5703125" style="501" customWidth="1"/>
    <col min="6929" max="7156" width="11.7109375" style="501" customWidth="1"/>
    <col min="7157" max="7166" width="12.85546875" style="501"/>
    <col min="7167" max="7167" width="25.42578125" style="501" customWidth="1"/>
    <col min="7168" max="7168" width="17.140625" style="501" customWidth="1"/>
    <col min="7169" max="7171" width="9.140625" style="501" customWidth="1"/>
    <col min="7172" max="7172" width="1.7109375" style="501" customWidth="1"/>
    <col min="7173" max="7174" width="9.140625" style="501" customWidth="1"/>
    <col min="7175" max="7175" width="1.140625" style="501" customWidth="1"/>
    <col min="7176" max="7179" width="9.140625" style="501" customWidth="1"/>
    <col min="7180" max="7180" width="1.140625" style="501" customWidth="1"/>
    <col min="7181" max="7182" width="9.140625" style="501" customWidth="1"/>
    <col min="7183" max="7183" width="2" style="501" customWidth="1"/>
    <col min="7184" max="7184" width="7.5703125" style="501" customWidth="1"/>
    <col min="7185" max="7412" width="11.7109375" style="501" customWidth="1"/>
    <col min="7413" max="7422" width="12.85546875" style="501"/>
    <col min="7423" max="7423" width="25.42578125" style="501" customWidth="1"/>
    <col min="7424" max="7424" width="17.140625" style="501" customWidth="1"/>
    <col min="7425" max="7427" width="9.140625" style="501" customWidth="1"/>
    <col min="7428" max="7428" width="1.7109375" style="501" customWidth="1"/>
    <col min="7429" max="7430" width="9.140625" style="501" customWidth="1"/>
    <col min="7431" max="7431" width="1.140625" style="501" customWidth="1"/>
    <col min="7432" max="7435" width="9.140625" style="501" customWidth="1"/>
    <col min="7436" max="7436" width="1.140625" style="501" customWidth="1"/>
    <col min="7437" max="7438" width="9.140625" style="501" customWidth="1"/>
    <col min="7439" max="7439" width="2" style="501" customWidth="1"/>
    <col min="7440" max="7440" width="7.5703125" style="501" customWidth="1"/>
    <col min="7441" max="7668" width="11.7109375" style="501" customWidth="1"/>
    <col min="7669" max="7678" width="12.85546875" style="501"/>
    <col min="7679" max="7679" width="25.42578125" style="501" customWidth="1"/>
    <col min="7680" max="7680" width="17.140625" style="501" customWidth="1"/>
    <col min="7681" max="7683" width="9.140625" style="501" customWidth="1"/>
    <col min="7684" max="7684" width="1.7109375" style="501" customWidth="1"/>
    <col min="7685" max="7686" width="9.140625" style="501" customWidth="1"/>
    <col min="7687" max="7687" width="1.140625" style="501" customWidth="1"/>
    <col min="7688" max="7691" width="9.140625" style="501" customWidth="1"/>
    <col min="7692" max="7692" width="1.140625" style="501" customWidth="1"/>
    <col min="7693" max="7694" width="9.140625" style="501" customWidth="1"/>
    <col min="7695" max="7695" width="2" style="501" customWidth="1"/>
    <col min="7696" max="7696" width="7.5703125" style="501" customWidth="1"/>
    <col min="7697" max="7924" width="11.7109375" style="501" customWidth="1"/>
    <col min="7925" max="7934" width="12.85546875" style="501"/>
    <col min="7935" max="7935" width="25.42578125" style="501" customWidth="1"/>
    <col min="7936" max="7936" width="17.140625" style="501" customWidth="1"/>
    <col min="7937" max="7939" width="9.140625" style="501" customWidth="1"/>
    <col min="7940" max="7940" width="1.7109375" style="501" customWidth="1"/>
    <col min="7941" max="7942" width="9.140625" style="501" customWidth="1"/>
    <col min="7943" max="7943" width="1.140625" style="501" customWidth="1"/>
    <col min="7944" max="7947" width="9.140625" style="501" customWidth="1"/>
    <col min="7948" max="7948" width="1.140625" style="501" customWidth="1"/>
    <col min="7949" max="7950" width="9.140625" style="501" customWidth="1"/>
    <col min="7951" max="7951" width="2" style="501" customWidth="1"/>
    <col min="7952" max="7952" width="7.5703125" style="501" customWidth="1"/>
    <col min="7953" max="8180" width="11.7109375" style="501" customWidth="1"/>
    <col min="8181" max="8190" width="12.85546875" style="501"/>
    <col min="8191" max="8191" width="25.42578125" style="501" customWidth="1"/>
    <col min="8192" max="8192" width="17.140625" style="501" customWidth="1"/>
    <col min="8193" max="8195" width="9.140625" style="501" customWidth="1"/>
    <col min="8196" max="8196" width="1.7109375" style="501" customWidth="1"/>
    <col min="8197" max="8198" width="9.140625" style="501" customWidth="1"/>
    <col min="8199" max="8199" width="1.140625" style="501" customWidth="1"/>
    <col min="8200" max="8203" width="9.140625" style="501" customWidth="1"/>
    <col min="8204" max="8204" width="1.140625" style="501" customWidth="1"/>
    <col min="8205" max="8206" width="9.140625" style="501" customWidth="1"/>
    <col min="8207" max="8207" width="2" style="501" customWidth="1"/>
    <col min="8208" max="8208" width="7.5703125" style="501" customWidth="1"/>
    <col min="8209" max="8436" width="11.7109375" style="501" customWidth="1"/>
    <col min="8437" max="8446" width="12.85546875" style="501"/>
    <col min="8447" max="8447" width="25.42578125" style="501" customWidth="1"/>
    <col min="8448" max="8448" width="17.140625" style="501" customWidth="1"/>
    <col min="8449" max="8451" width="9.140625" style="501" customWidth="1"/>
    <col min="8452" max="8452" width="1.7109375" style="501" customWidth="1"/>
    <col min="8453" max="8454" width="9.140625" style="501" customWidth="1"/>
    <col min="8455" max="8455" width="1.140625" style="501" customWidth="1"/>
    <col min="8456" max="8459" width="9.140625" style="501" customWidth="1"/>
    <col min="8460" max="8460" width="1.140625" style="501" customWidth="1"/>
    <col min="8461" max="8462" width="9.140625" style="501" customWidth="1"/>
    <col min="8463" max="8463" width="2" style="501" customWidth="1"/>
    <col min="8464" max="8464" width="7.5703125" style="501" customWidth="1"/>
    <col min="8465" max="8692" width="11.7109375" style="501" customWidth="1"/>
    <col min="8693" max="8702" width="12.85546875" style="501"/>
    <col min="8703" max="8703" width="25.42578125" style="501" customWidth="1"/>
    <col min="8704" max="8704" width="17.140625" style="501" customWidth="1"/>
    <col min="8705" max="8707" width="9.140625" style="501" customWidth="1"/>
    <col min="8708" max="8708" width="1.7109375" style="501" customWidth="1"/>
    <col min="8709" max="8710" width="9.140625" style="501" customWidth="1"/>
    <col min="8711" max="8711" width="1.140625" style="501" customWidth="1"/>
    <col min="8712" max="8715" width="9.140625" style="501" customWidth="1"/>
    <col min="8716" max="8716" width="1.140625" style="501" customWidth="1"/>
    <col min="8717" max="8718" width="9.140625" style="501" customWidth="1"/>
    <col min="8719" max="8719" width="2" style="501" customWidth="1"/>
    <col min="8720" max="8720" width="7.5703125" style="501" customWidth="1"/>
    <col min="8721" max="8948" width="11.7109375" style="501" customWidth="1"/>
    <col min="8949" max="8958" width="12.85546875" style="501"/>
    <col min="8959" max="8959" width="25.42578125" style="501" customWidth="1"/>
    <col min="8960" max="8960" width="17.140625" style="501" customWidth="1"/>
    <col min="8961" max="8963" width="9.140625" style="501" customWidth="1"/>
    <col min="8964" max="8964" width="1.7109375" style="501" customWidth="1"/>
    <col min="8965" max="8966" width="9.140625" style="501" customWidth="1"/>
    <col min="8967" max="8967" width="1.140625" style="501" customWidth="1"/>
    <col min="8968" max="8971" width="9.140625" style="501" customWidth="1"/>
    <col min="8972" max="8972" width="1.140625" style="501" customWidth="1"/>
    <col min="8973" max="8974" width="9.140625" style="501" customWidth="1"/>
    <col min="8975" max="8975" width="2" style="501" customWidth="1"/>
    <col min="8976" max="8976" width="7.5703125" style="501" customWidth="1"/>
    <col min="8977" max="9204" width="11.7109375" style="501" customWidth="1"/>
    <col min="9205" max="9214" width="12.85546875" style="501"/>
    <col min="9215" max="9215" width="25.42578125" style="501" customWidth="1"/>
    <col min="9216" max="9216" width="17.140625" style="501" customWidth="1"/>
    <col min="9217" max="9219" width="9.140625" style="501" customWidth="1"/>
    <col min="9220" max="9220" width="1.7109375" style="501" customWidth="1"/>
    <col min="9221" max="9222" width="9.140625" style="501" customWidth="1"/>
    <col min="9223" max="9223" width="1.140625" style="501" customWidth="1"/>
    <col min="9224" max="9227" width="9.140625" style="501" customWidth="1"/>
    <col min="9228" max="9228" width="1.140625" style="501" customWidth="1"/>
    <col min="9229" max="9230" width="9.140625" style="501" customWidth="1"/>
    <col min="9231" max="9231" width="2" style="501" customWidth="1"/>
    <col min="9232" max="9232" width="7.5703125" style="501" customWidth="1"/>
    <col min="9233" max="9460" width="11.7109375" style="501" customWidth="1"/>
    <col min="9461" max="9470" width="12.85546875" style="501"/>
    <col min="9471" max="9471" width="25.42578125" style="501" customWidth="1"/>
    <col min="9472" max="9472" width="17.140625" style="501" customWidth="1"/>
    <col min="9473" max="9475" width="9.140625" style="501" customWidth="1"/>
    <col min="9476" max="9476" width="1.7109375" style="501" customWidth="1"/>
    <col min="9477" max="9478" width="9.140625" style="501" customWidth="1"/>
    <col min="9479" max="9479" width="1.140625" style="501" customWidth="1"/>
    <col min="9480" max="9483" width="9.140625" style="501" customWidth="1"/>
    <col min="9484" max="9484" width="1.140625" style="501" customWidth="1"/>
    <col min="9485" max="9486" width="9.140625" style="501" customWidth="1"/>
    <col min="9487" max="9487" width="2" style="501" customWidth="1"/>
    <col min="9488" max="9488" width="7.5703125" style="501" customWidth="1"/>
    <col min="9489" max="9716" width="11.7109375" style="501" customWidth="1"/>
    <col min="9717" max="9726" width="12.85546875" style="501"/>
    <col min="9727" max="9727" width="25.42578125" style="501" customWidth="1"/>
    <col min="9728" max="9728" width="17.140625" style="501" customWidth="1"/>
    <col min="9729" max="9731" width="9.140625" style="501" customWidth="1"/>
    <col min="9732" max="9732" width="1.7109375" style="501" customWidth="1"/>
    <col min="9733" max="9734" width="9.140625" style="501" customWidth="1"/>
    <col min="9735" max="9735" width="1.140625" style="501" customWidth="1"/>
    <col min="9736" max="9739" width="9.140625" style="501" customWidth="1"/>
    <col min="9740" max="9740" width="1.140625" style="501" customWidth="1"/>
    <col min="9741" max="9742" width="9.140625" style="501" customWidth="1"/>
    <col min="9743" max="9743" width="2" style="501" customWidth="1"/>
    <col min="9744" max="9744" width="7.5703125" style="501" customWidth="1"/>
    <col min="9745" max="9972" width="11.7109375" style="501" customWidth="1"/>
    <col min="9973" max="9982" width="12.85546875" style="501"/>
    <col min="9983" max="9983" width="25.42578125" style="501" customWidth="1"/>
    <col min="9984" max="9984" width="17.140625" style="501" customWidth="1"/>
    <col min="9985" max="9987" width="9.140625" style="501" customWidth="1"/>
    <col min="9988" max="9988" width="1.7109375" style="501" customWidth="1"/>
    <col min="9989" max="9990" width="9.140625" style="501" customWidth="1"/>
    <col min="9991" max="9991" width="1.140625" style="501" customWidth="1"/>
    <col min="9992" max="9995" width="9.140625" style="501" customWidth="1"/>
    <col min="9996" max="9996" width="1.140625" style="501" customWidth="1"/>
    <col min="9997" max="9998" width="9.140625" style="501" customWidth="1"/>
    <col min="9999" max="9999" width="2" style="501" customWidth="1"/>
    <col min="10000" max="10000" width="7.5703125" style="501" customWidth="1"/>
    <col min="10001" max="10228" width="11.7109375" style="501" customWidth="1"/>
    <col min="10229" max="10238" width="12.85546875" style="501"/>
    <col min="10239" max="10239" width="25.42578125" style="501" customWidth="1"/>
    <col min="10240" max="10240" width="17.140625" style="501" customWidth="1"/>
    <col min="10241" max="10243" width="9.140625" style="501" customWidth="1"/>
    <col min="10244" max="10244" width="1.7109375" style="501" customWidth="1"/>
    <col min="10245" max="10246" width="9.140625" style="501" customWidth="1"/>
    <col min="10247" max="10247" width="1.140625" style="501" customWidth="1"/>
    <col min="10248" max="10251" width="9.140625" style="501" customWidth="1"/>
    <col min="10252" max="10252" width="1.140625" style="501" customWidth="1"/>
    <col min="10253" max="10254" width="9.140625" style="501" customWidth="1"/>
    <col min="10255" max="10255" width="2" style="501" customWidth="1"/>
    <col min="10256" max="10256" width="7.5703125" style="501" customWidth="1"/>
    <col min="10257" max="10484" width="11.7109375" style="501" customWidth="1"/>
    <col min="10485" max="10494" width="12.85546875" style="501"/>
    <col min="10495" max="10495" width="25.42578125" style="501" customWidth="1"/>
    <col min="10496" max="10496" width="17.140625" style="501" customWidth="1"/>
    <col min="10497" max="10499" width="9.140625" style="501" customWidth="1"/>
    <col min="10500" max="10500" width="1.7109375" style="501" customWidth="1"/>
    <col min="10501" max="10502" width="9.140625" style="501" customWidth="1"/>
    <col min="10503" max="10503" width="1.140625" style="501" customWidth="1"/>
    <col min="10504" max="10507" width="9.140625" style="501" customWidth="1"/>
    <col min="10508" max="10508" width="1.140625" style="501" customWidth="1"/>
    <col min="10509" max="10510" width="9.140625" style="501" customWidth="1"/>
    <col min="10511" max="10511" width="2" style="501" customWidth="1"/>
    <col min="10512" max="10512" width="7.5703125" style="501" customWidth="1"/>
    <col min="10513" max="10740" width="11.7109375" style="501" customWidth="1"/>
    <col min="10741" max="10750" width="12.85546875" style="501"/>
    <col min="10751" max="10751" width="25.42578125" style="501" customWidth="1"/>
    <col min="10752" max="10752" width="17.140625" style="501" customWidth="1"/>
    <col min="10753" max="10755" width="9.140625" style="501" customWidth="1"/>
    <col min="10756" max="10756" width="1.7109375" style="501" customWidth="1"/>
    <col min="10757" max="10758" width="9.140625" style="501" customWidth="1"/>
    <col min="10759" max="10759" width="1.140625" style="501" customWidth="1"/>
    <col min="10760" max="10763" width="9.140625" style="501" customWidth="1"/>
    <col min="10764" max="10764" width="1.140625" style="501" customWidth="1"/>
    <col min="10765" max="10766" width="9.140625" style="501" customWidth="1"/>
    <col min="10767" max="10767" width="2" style="501" customWidth="1"/>
    <col min="10768" max="10768" width="7.5703125" style="501" customWidth="1"/>
    <col min="10769" max="10996" width="11.7109375" style="501" customWidth="1"/>
    <col min="10997" max="11006" width="12.85546875" style="501"/>
    <col min="11007" max="11007" width="25.42578125" style="501" customWidth="1"/>
    <col min="11008" max="11008" width="17.140625" style="501" customWidth="1"/>
    <col min="11009" max="11011" width="9.140625" style="501" customWidth="1"/>
    <col min="11012" max="11012" width="1.7109375" style="501" customWidth="1"/>
    <col min="11013" max="11014" width="9.140625" style="501" customWidth="1"/>
    <col min="11015" max="11015" width="1.140625" style="501" customWidth="1"/>
    <col min="11016" max="11019" width="9.140625" style="501" customWidth="1"/>
    <col min="11020" max="11020" width="1.140625" style="501" customWidth="1"/>
    <col min="11021" max="11022" width="9.140625" style="501" customWidth="1"/>
    <col min="11023" max="11023" width="2" style="501" customWidth="1"/>
    <col min="11024" max="11024" width="7.5703125" style="501" customWidth="1"/>
    <col min="11025" max="11252" width="11.7109375" style="501" customWidth="1"/>
    <col min="11253" max="11262" width="12.85546875" style="501"/>
    <col min="11263" max="11263" width="25.42578125" style="501" customWidth="1"/>
    <col min="11264" max="11264" width="17.140625" style="501" customWidth="1"/>
    <col min="11265" max="11267" width="9.140625" style="501" customWidth="1"/>
    <col min="11268" max="11268" width="1.7109375" style="501" customWidth="1"/>
    <col min="11269" max="11270" width="9.140625" style="501" customWidth="1"/>
    <col min="11271" max="11271" width="1.140625" style="501" customWidth="1"/>
    <col min="11272" max="11275" width="9.140625" style="501" customWidth="1"/>
    <col min="11276" max="11276" width="1.140625" style="501" customWidth="1"/>
    <col min="11277" max="11278" width="9.140625" style="501" customWidth="1"/>
    <col min="11279" max="11279" width="2" style="501" customWidth="1"/>
    <col min="11280" max="11280" width="7.5703125" style="501" customWidth="1"/>
    <col min="11281" max="11508" width="11.7109375" style="501" customWidth="1"/>
    <col min="11509" max="11518" width="12.85546875" style="501"/>
    <col min="11519" max="11519" width="25.42578125" style="501" customWidth="1"/>
    <col min="11520" max="11520" width="17.140625" style="501" customWidth="1"/>
    <col min="11521" max="11523" width="9.140625" style="501" customWidth="1"/>
    <col min="11524" max="11524" width="1.7109375" style="501" customWidth="1"/>
    <col min="11525" max="11526" width="9.140625" style="501" customWidth="1"/>
    <col min="11527" max="11527" width="1.140625" style="501" customWidth="1"/>
    <col min="11528" max="11531" width="9.140625" style="501" customWidth="1"/>
    <col min="11532" max="11532" width="1.140625" style="501" customWidth="1"/>
    <col min="11533" max="11534" width="9.140625" style="501" customWidth="1"/>
    <col min="11535" max="11535" width="2" style="501" customWidth="1"/>
    <col min="11536" max="11536" width="7.5703125" style="501" customWidth="1"/>
    <col min="11537" max="11764" width="11.7109375" style="501" customWidth="1"/>
    <col min="11765" max="11774" width="12.85546875" style="501"/>
    <col min="11775" max="11775" width="25.42578125" style="501" customWidth="1"/>
    <col min="11776" max="11776" width="17.140625" style="501" customWidth="1"/>
    <col min="11777" max="11779" width="9.140625" style="501" customWidth="1"/>
    <col min="11780" max="11780" width="1.7109375" style="501" customWidth="1"/>
    <col min="11781" max="11782" width="9.140625" style="501" customWidth="1"/>
    <col min="11783" max="11783" width="1.140625" style="501" customWidth="1"/>
    <col min="11784" max="11787" width="9.140625" style="501" customWidth="1"/>
    <col min="11788" max="11788" width="1.140625" style="501" customWidth="1"/>
    <col min="11789" max="11790" width="9.140625" style="501" customWidth="1"/>
    <col min="11791" max="11791" width="2" style="501" customWidth="1"/>
    <col min="11792" max="11792" width="7.5703125" style="501" customWidth="1"/>
    <col min="11793" max="12020" width="11.7109375" style="501" customWidth="1"/>
    <col min="12021" max="12030" width="12.85546875" style="501"/>
    <col min="12031" max="12031" width="25.42578125" style="501" customWidth="1"/>
    <col min="12032" max="12032" width="17.140625" style="501" customWidth="1"/>
    <col min="12033" max="12035" width="9.140625" style="501" customWidth="1"/>
    <col min="12036" max="12036" width="1.7109375" style="501" customWidth="1"/>
    <col min="12037" max="12038" width="9.140625" style="501" customWidth="1"/>
    <col min="12039" max="12039" width="1.140625" style="501" customWidth="1"/>
    <col min="12040" max="12043" width="9.140625" style="501" customWidth="1"/>
    <col min="12044" max="12044" width="1.140625" style="501" customWidth="1"/>
    <col min="12045" max="12046" width="9.140625" style="501" customWidth="1"/>
    <col min="12047" max="12047" width="2" style="501" customWidth="1"/>
    <col min="12048" max="12048" width="7.5703125" style="501" customWidth="1"/>
    <col min="12049" max="12276" width="11.7109375" style="501" customWidth="1"/>
    <col min="12277" max="12286" width="12.85546875" style="501"/>
    <col min="12287" max="12287" width="25.42578125" style="501" customWidth="1"/>
    <col min="12288" max="12288" width="17.140625" style="501" customWidth="1"/>
    <col min="12289" max="12291" width="9.140625" style="501" customWidth="1"/>
    <col min="12292" max="12292" width="1.7109375" style="501" customWidth="1"/>
    <col min="12293" max="12294" width="9.140625" style="501" customWidth="1"/>
    <col min="12295" max="12295" width="1.140625" style="501" customWidth="1"/>
    <col min="12296" max="12299" width="9.140625" style="501" customWidth="1"/>
    <col min="12300" max="12300" width="1.140625" style="501" customWidth="1"/>
    <col min="12301" max="12302" width="9.140625" style="501" customWidth="1"/>
    <col min="12303" max="12303" width="2" style="501" customWidth="1"/>
    <col min="12304" max="12304" width="7.5703125" style="501" customWidth="1"/>
    <col min="12305" max="12532" width="11.7109375" style="501" customWidth="1"/>
    <col min="12533" max="12542" width="12.85546875" style="501"/>
    <col min="12543" max="12543" width="25.42578125" style="501" customWidth="1"/>
    <col min="12544" max="12544" width="17.140625" style="501" customWidth="1"/>
    <col min="12545" max="12547" width="9.140625" style="501" customWidth="1"/>
    <col min="12548" max="12548" width="1.7109375" style="501" customWidth="1"/>
    <col min="12549" max="12550" width="9.140625" style="501" customWidth="1"/>
    <col min="12551" max="12551" width="1.140625" style="501" customWidth="1"/>
    <col min="12552" max="12555" width="9.140625" style="501" customWidth="1"/>
    <col min="12556" max="12556" width="1.140625" style="501" customWidth="1"/>
    <col min="12557" max="12558" width="9.140625" style="501" customWidth="1"/>
    <col min="12559" max="12559" width="2" style="501" customWidth="1"/>
    <col min="12560" max="12560" width="7.5703125" style="501" customWidth="1"/>
    <col min="12561" max="12788" width="11.7109375" style="501" customWidth="1"/>
    <col min="12789" max="12798" width="12.85546875" style="501"/>
    <col min="12799" max="12799" width="25.42578125" style="501" customWidth="1"/>
    <col min="12800" max="12800" width="17.140625" style="501" customWidth="1"/>
    <col min="12801" max="12803" width="9.140625" style="501" customWidth="1"/>
    <col min="12804" max="12804" width="1.7109375" style="501" customWidth="1"/>
    <col min="12805" max="12806" width="9.140625" style="501" customWidth="1"/>
    <col min="12807" max="12807" width="1.140625" style="501" customWidth="1"/>
    <col min="12808" max="12811" width="9.140625" style="501" customWidth="1"/>
    <col min="12812" max="12812" width="1.140625" style="501" customWidth="1"/>
    <col min="12813" max="12814" width="9.140625" style="501" customWidth="1"/>
    <col min="12815" max="12815" width="2" style="501" customWidth="1"/>
    <col min="12816" max="12816" width="7.5703125" style="501" customWidth="1"/>
    <col min="12817" max="13044" width="11.7109375" style="501" customWidth="1"/>
    <col min="13045" max="13054" width="12.85546875" style="501"/>
    <col min="13055" max="13055" width="25.42578125" style="501" customWidth="1"/>
    <col min="13056" max="13056" width="17.140625" style="501" customWidth="1"/>
    <col min="13057" max="13059" width="9.140625" style="501" customWidth="1"/>
    <col min="13060" max="13060" width="1.7109375" style="501" customWidth="1"/>
    <col min="13061" max="13062" width="9.140625" style="501" customWidth="1"/>
    <col min="13063" max="13063" width="1.140625" style="501" customWidth="1"/>
    <col min="13064" max="13067" width="9.140625" style="501" customWidth="1"/>
    <col min="13068" max="13068" width="1.140625" style="501" customWidth="1"/>
    <col min="13069" max="13070" width="9.140625" style="501" customWidth="1"/>
    <col min="13071" max="13071" width="2" style="501" customWidth="1"/>
    <col min="13072" max="13072" width="7.5703125" style="501" customWidth="1"/>
    <col min="13073" max="13300" width="11.7109375" style="501" customWidth="1"/>
    <col min="13301" max="13310" width="12.85546875" style="501"/>
    <col min="13311" max="13311" width="25.42578125" style="501" customWidth="1"/>
    <col min="13312" max="13312" width="17.140625" style="501" customWidth="1"/>
    <col min="13313" max="13315" width="9.140625" style="501" customWidth="1"/>
    <col min="13316" max="13316" width="1.7109375" style="501" customWidth="1"/>
    <col min="13317" max="13318" width="9.140625" style="501" customWidth="1"/>
    <col min="13319" max="13319" width="1.140625" style="501" customWidth="1"/>
    <col min="13320" max="13323" width="9.140625" style="501" customWidth="1"/>
    <col min="13324" max="13324" width="1.140625" style="501" customWidth="1"/>
    <col min="13325" max="13326" width="9.140625" style="501" customWidth="1"/>
    <col min="13327" max="13327" width="2" style="501" customWidth="1"/>
    <col min="13328" max="13328" width="7.5703125" style="501" customWidth="1"/>
    <col min="13329" max="13556" width="11.7109375" style="501" customWidth="1"/>
    <col min="13557" max="13566" width="12.85546875" style="501"/>
    <col min="13567" max="13567" width="25.42578125" style="501" customWidth="1"/>
    <col min="13568" max="13568" width="17.140625" style="501" customWidth="1"/>
    <col min="13569" max="13571" width="9.140625" style="501" customWidth="1"/>
    <col min="13572" max="13572" width="1.7109375" style="501" customWidth="1"/>
    <col min="13573" max="13574" width="9.140625" style="501" customWidth="1"/>
    <col min="13575" max="13575" width="1.140625" style="501" customWidth="1"/>
    <col min="13576" max="13579" width="9.140625" style="501" customWidth="1"/>
    <col min="13580" max="13580" width="1.140625" style="501" customWidth="1"/>
    <col min="13581" max="13582" width="9.140625" style="501" customWidth="1"/>
    <col min="13583" max="13583" width="2" style="501" customWidth="1"/>
    <col min="13584" max="13584" width="7.5703125" style="501" customWidth="1"/>
    <col min="13585" max="13812" width="11.7109375" style="501" customWidth="1"/>
    <col min="13813" max="13822" width="12.85546875" style="501"/>
    <col min="13823" max="13823" width="25.42578125" style="501" customWidth="1"/>
    <col min="13824" max="13824" width="17.140625" style="501" customWidth="1"/>
    <col min="13825" max="13827" width="9.140625" style="501" customWidth="1"/>
    <col min="13828" max="13828" width="1.7109375" style="501" customWidth="1"/>
    <col min="13829" max="13830" width="9.140625" style="501" customWidth="1"/>
    <col min="13831" max="13831" width="1.140625" style="501" customWidth="1"/>
    <col min="13832" max="13835" width="9.140625" style="501" customWidth="1"/>
    <col min="13836" max="13836" width="1.140625" style="501" customWidth="1"/>
    <col min="13837" max="13838" width="9.140625" style="501" customWidth="1"/>
    <col min="13839" max="13839" width="2" style="501" customWidth="1"/>
    <col min="13840" max="13840" width="7.5703125" style="501" customWidth="1"/>
    <col min="13841" max="14068" width="11.7109375" style="501" customWidth="1"/>
    <col min="14069" max="14078" width="12.85546875" style="501"/>
    <col min="14079" max="14079" width="25.42578125" style="501" customWidth="1"/>
    <col min="14080" max="14080" width="17.140625" style="501" customWidth="1"/>
    <col min="14081" max="14083" width="9.140625" style="501" customWidth="1"/>
    <col min="14084" max="14084" width="1.7109375" style="501" customWidth="1"/>
    <col min="14085" max="14086" width="9.140625" style="501" customWidth="1"/>
    <col min="14087" max="14087" width="1.140625" style="501" customWidth="1"/>
    <col min="14088" max="14091" width="9.140625" style="501" customWidth="1"/>
    <col min="14092" max="14092" width="1.140625" style="501" customWidth="1"/>
    <col min="14093" max="14094" width="9.140625" style="501" customWidth="1"/>
    <col min="14095" max="14095" width="2" style="501" customWidth="1"/>
    <col min="14096" max="14096" width="7.5703125" style="501" customWidth="1"/>
    <col min="14097" max="14324" width="11.7109375" style="501" customWidth="1"/>
    <col min="14325" max="14334" width="12.85546875" style="501"/>
    <col min="14335" max="14335" width="25.42578125" style="501" customWidth="1"/>
    <col min="14336" max="14336" width="17.140625" style="501" customWidth="1"/>
    <col min="14337" max="14339" width="9.140625" style="501" customWidth="1"/>
    <col min="14340" max="14340" width="1.7109375" style="501" customWidth="1"/>
    <col min="14341" max="14342" width="9.140625" style="501" customWidth="1"/>
    <col min="14343" max="14343" width="1.140625" style="501" customWidth="1"/>
    <col min="14344" max="14347" width="9.140625" style="501" customWidth="1"/>
    <col min="14348" max="14348" width="1.140625" style="501" customWidth="1"/>
    <col min="14349" max="14350" width="9.140625" style="501" customWidth="1"/>
    <col min="14351" max="14351" width="2" style="501" customWidth="1"/>
    <col min="14352" max="14352" width="7.5703125" style="501" customWidth="1"/>
    <col min="14353" max="14580" width="11.7109375" style="501" customWidth="1"/>
    <col min="14581" max="14590" width="12.85546875" style="501"/>
    <col min="14591" max="14591" width="25.42578125" style="501" customWidth="1"/>
    <col min="14592" max="14592" width="17.140625" style="501" customWidth="1"/>
    <col min="14593" max="14595" width="9.140625" style="501" customWidth="1"/>
    <col min="14596" max="14596" width="1.7109375" style="501" customWidth="1"/>
    <col min="14597" max="14598" width="9.140625" style="501" customWidth="1"/>
    <col min="14599" max="14599" width="1.140625" style="501" customWidth="1"/>
    <col min="14600" max="14603" width="9.140625" style="501" customWidth="1"/>
    <col min="14604" max="14604" width="1.140625" style="501" customWidth="1"/>
    <col min="14605" max="14606" width="9.140625" style="501" customWidth="1"/>
    <col min="14607" max="14607" width="2" style="501" customWidth="1"/>
    <col min="14608" max="14608" width="7.5703125" style="501" customWidth="1"/>
    <col min="14609" max="14836" width="11.7109375" style="501" customWidth="1"/>
    <col min="14837" max="14846" width="12.85546875" style="501"/>
    <col min="14847" max="14847" width="25.42578125" style="501" customWidth="1"/>
    <col min="14848" max="14848" width="17.140625" style="501" customWidth="1"/>
    <col min="14849" max="14851" width="9.140625" style="501" customWidth="1"/>
    <col min="14852" max="14852" width="1.7109375" style="501" customWidth="1"/>
    <col min="14853" max="14854" width="9.140625" style="501" customWidth="1"/>
    <col min="14855" max="14855" width="1.140625" style="501" customWidth="1"/>
    <col min="14856" max="14859" width="9.140625" style="501" customWidth="1"/>
    <col min="14860" max="14860" width="1.140625" style="501" customWidth="1"/>
    <col min="14861" max="14862" width="9.140625" style="501" customWidth="1"/>
    <col min="14863" max="14863" width="2" style="501" customWidth="1"/>
    <col min="14864" max="14864" width="7.5703125" style="501" customWidth="1"/>
    <col min="14865" max="15092" width="11.7109375" style="501" customWidth="1"/>
    <col min="15093" max="15102" width="12.85546875" style="501"/>
    <col min="15103" max="15103" width="25.42578125" style="501" customWidth="1"/>
    <col min="15104" max="15104" width="17.140625" style="501" customWidth="1"/>
    <col min="15105" max="15107" width="9.140625" style="501" customWidth="1"/>
    <col min="15108" max="15108" width="1.7109375" style="501" customWidth="1"/>
    <col min="15109" max="15110" width="9.140625" style="501" customWidth="1"/>
    <col min="15111" max="15111" width="1.140625" style="501" customWidth="1"/>
    <col min="15112" max="15115" width="9.140625" style="501" customWidth="1"/>
    <col min="15116" max="15116" width="1.140625" style="501" customWidth="1"/>
    <col min="15117" max="15118" width="9.140625" style="501" customWidth="1"/>
    <col min="15119" max="15119" width="2" style="501" customWidth="1"/>
    <col min="15120" max="15120" width="7.5703125" style="501" customWidth="1"/>
    <col min="15121" max="15348" width="11.7109375" style="501" customWidth="1"/>
    <col min="15349" max="15358" width="12.85546875" style="501"/>
    <col min="15359" max="15359" width="25.42578125" style="501" customWidth="1"/>
    <col min="15360" max="15360" width="17.140625" style="501" customWidth="1"/>
    <col min="15361" max="15363" width="9.140625" style="501" customWidth="1"/>
    <col min="15364" max="15364" width="1.7109375" style="501" customWidth="1"/>
    <col min="15365" max="15366" width="9.140625" style="501" customWidth="1"/>
    <col min="15367" max="15367" width="1.140625" style="501" customWidth="1"/>
    <col min="15368" max="15371" width="9.140625" style="501" customWidth="1"/>
    <col min="15372" max="15372" width="1.140625" style="501" customWidth="1"/>
    <col min="15373" max="15374" width="9.140625" style="501" customWidth="1"/>
    <col min="15375" max="15375" width="2" style="501" customWidth="1"/>
    <col min="15376" max="15376" width="7.5703125" style="501" customWidth="1"/>
    <col min="15377" max="15604" width="11.7109375" style="501" customWidth="1"/>
    <col min="15605" max="15614" width="12.85546875" style="501"/>
    <col min="15615" max="15615" width="25.42578125" style="501" customWidth="1"/>
    <col min="15616" max="15616" width="17.140625" style="501" customWidth="1"/>
    <col min="15617" max="15619" width="9.140625" style="501" customWidth="1"/>
    <col min="15620" max="15620" width="1.7109375" style="501" customWidth="1"/>
    <col min="15621" max="15622" width="9.140625" style="501" customWidth="1"/>
    <col min="15623" max="15623" width="1.140625" style="501" customWidth="1"/>
    <col min="15624" max="15627" width="9.140625" style="501" customWidth="1"/>
    <col min="15628" max="15628" width="1.140625" style="501" customWidth="1"/>
    <col min="15629" max="15630" width="9.140625" style="501" customWidth="1"/>
    <col min="15631" max="15631" width="2" style="501" customWidth="1"/>
    <col min="15632" max="15632" width="7.5703125" style="501" customWidth="1"/>
    <col min="15633" max="15860" width="11.7109375" style="501" customWidth="1"/>
    <col min="15861" max="15870" width="12.85546875" style="501"/>
    <col min="15871" max="15871" width="25.42578125" style="501" customWidth="1"/>
    <col min="15872" max="15872" width="17.140625" style="501" customWidth="1"/>
    <col min="15873" max="15875" width="9.140625" style="501" customWidth="1"/>
    <col min="15876" max="15876" width="1.7109375" style="501" customWidth="1"/>
    <col min="15877" max="15878" width="9.140625" style="501" customWidth="1"/>
    <col min="15879" max="15879" width="1.140625" style="501" customWidth="1"/>
    <col min="15880" max="15883" width="9.140625" style="501" customWidth="1"/>
    <col min="15884" max="15884" width="1.140625" style="501" customWidth="1"/>
    <col min="15885" max="15886" width="9.140625" style="501" customWidth="1"/>
    <col min="15887" max="15887" width="2" style="501" customWidth="1"/>
    <col min="15888" max="15888" width="7.5703125" style="501" customWidth="1"/>
    <col min="15889" max="16116" width="11.7109375" style="501" customWidth="1"/>
    <col min="16117" max="16126" width="12.85546875" style="501"/>
    <col min="16127" max="16127" width="25.42578125" style="501" customWidth="1"/>
    <col min="16128" max="16128" width="17.140625" style="501" customWidth="1"/>
    <col min="16129" max="16131" width="9.140625" style="501" customWidth="1"/>
    <col min="16132" max="16132" width="1.7109375" style="501" customWidth="1"/>
    <col min="16133" max="16134" width="9.140625" style="501" customWidth="1"/>
    <col min="16135" max="16135" width="1.140625" style="501" customWidth="1"/>
    <col min="16136" max="16139" width="9.140625" style="501" customWidth="1"/>
    <col min="16140" max="16140" width="1.140625" style="501" customWidth="1"/>
    <col min="16141" max="16142" width="9.140625" style="501" customWidth="1"/>
    <col min="16143" max="16143" width="2" style="501" customWidth="1"/>
    <col min="16144" max="16144" width="7.5703125" style="501" customWidth="1"/>
    <col min="16145" max="16372" width="11.7109375" style="501" customWidth="1"/>
    <col min="16373" max="16384" width="12.85546875" style="501"/>
  </cols>
  <sheetData>
    <row r="1" spans="1:17" ht="15" x14ac:dyDescent="0.25"/>
    <row r="2" spans="1:17" s="509" customFormat="1" ht="30" customHeight="1" x14ac:dyDescent="0.35">
      <c r="A2" s="507" t="str">
        <f>Konti_ASO!C7</f>
        <v>ASO  . . .</v>
      </c>
      <c r="B2" s="508"/>
      <c r="C2" s="501"/>
      <c r="D2" s="501"/>
      <c r="E2" s="502"/>
      <c r="F2" s="501"/>
      <c r="G2" s="501"/>
      <c r="H2" s="501"/>
      <c r="I2" s="501"/>
      <c r="J2" s="501"/>
      <c r="K2" s="501"/>
      <c r="L2" s="504"/>
      <c r="M2" s="504"/>
      <c r="N2" s="504"/>
      <c r="Q2" s="510" t="str">
        <f>"Schuljahr 20"&amp;RIGHT(Konti_ASO!H1,5)</f>
        <v>Schuljahr 2024/25</v>
      </c>
    </row>
    <row r="3" spans="1:17" s="509" customFormat="1" ht="33" customHeight="1" x14ac:dyDescent="0.2">
      <c r="A3" s="511"/>
      <c r="B3" s="512"/>
      <c r="C3" s="501"/>
      <c r="D3" s="501"/>
      <c r="E3" s="502"/>
      <c r="F3" s="501"/>
      <c r="G3" s="513"/>
      <c r="H3" s="513"/>
      <c r="I3" s="513"/>
      <c r="J3" s="513"/>
      <c r="K3" s="513"/>
      <c r="L3" s="513"/>
      <c r="M3" s="513"/>
      <c r="N3" s="514"/>
      <c r="O3" s="513"/>
      <c r="Q3" s="515"/>
    </row>
    <row r="4" spans="1:17" ht="155.25" customHeight="1" x14ac:dyDescent="0.25">
      <c r="A4" s="888" t="s">
        <v>419</v>
      </c>
      <c r="B4" s="889"/>
      <c r="C4" s="516" t="s">
        <v>341</v>
      </c>
      <c r="D4" s="517" t="s">
        <v>342</v>
      </c>
      <c r="E4" s="518" t="s">
        <v>343</v>
      </c>
      <c r="F4" s="519"/>
      <c r="G4" s="520" t="s">
        <v>421</v>
      </c>
      <c r="H4" s="521" t="s">
        <v>344</v>
      </c>
      <c r="I4" s="522" t="s">
        <v>422</v>
      </c>
      <c r="J4" s="522" t="s">
        <v>346</v>
      </c>
      <c r="K4" s="523" t="s">
        <v>347</v>
      </c>
      <c r="L4" s="524" t="s">
        <v>348</v>
      </c>
      <c r="M4" s="525" t="s">
        <v>349</v>
      </c>
      <c r="N4" s="526"/>
      <c r="O4" s="527" t="s">
        <v>350</v>
      </c>
      <c r="P4" s="501"/>
      <c r="Q4" s="528" t="s">
        <v>351</v>
      </c>
    </row>
    <row r="5" spans="1:17" ht="23.25" customHeight="1" x14ac:dyDescent="0.25">
      <c r="A5" s="529"/>
      <c r="B5" s="530"/>
      <c r="C5" s="531"/>
      <c r="D5" s="531"/>
      <c r="E5" s="532"/>
      <c r="F5" s="533"/>
      <c r="G5" s="534"/>
      <c r="H5" s="535"/>
      <c r="I5" s="535"/>
      <c r="J5" s="535"/>
      <c r="K5" s="535"/>
      <c r="L5" s="535"/>
      <c r="M5" s="536"/>
      <c r="N5" s="537"/>
      <c r="O5" s="538"/>
      <c r="P5" s="539"/>
      <c r="Q5" s="775">
        <f t="shared" ref="Q5:Q36" si="0">SUM(G5:O5)</f>
        <v>0</v>
      </c>
    </row>
    <row r="6" spans="1:17" ht="23.25" customHeight="1" x14ac:dyDescent="0.25">
      <c r="A6" s="540"/>
      <c r="B6" s="541"/>
      <c r="C6" s="542"/>
      <c r="D6" s="542"/>
      <c r="E6" s="543"/>
      <c r="F6" s="533"/>
      <c r="G6" s="544"/>
      <c r="H6" s="545"/>
      <c r="I6" s="545"/>
      <c r="J6" s="545"/>
      <c r="K6" s="545"/>
      <c r="L6" s="546"/>
      <c r="M6" s="547"/>
      <c r="N6" s="548"/>
      <c r="O6" s="549"/>
      <c r="P6" s="539"/>
      <c r="Q6" s="776">
        <f t="shared" si="0"/>
        <v>0</v>
      </c>
    </row>
    <row r="7" spans="1:17" ht="23.25" customHeight="1" x14ac:dyDescent="0.25">
      <c r="A7" s="540"/>
      <c r="B7" s="541"/>
      <c r="C7" s="542"/>
      <c r="D7" s="542"/>
      <c r="E7" s="543"/>
      <c r="F7" s="533"/>
      <c r="G7" s="544"/>
      <c r="H7" s="545"/>
      <c r="I7" s="545"/>
      <c r="J7" s="545"/>
      <c r="K7" s="545"/>
      <c r="L7" s="546"/>
      <c r="M7" s="547"/>
      <c r="N7" s="548"/>
      <c r="O7" s="549"/>
      <c r="P7" s="539"/>
      <c r="Q7" s="776">
        <f t="shared" si="0"/>
        <v>0</v>
      </c>
    </row>
    <row r="8" spans="1:17" ht="23.25" customHeight="1" x14ac:dyDescent="0.25">
      <c r="A8" s="540"/>
      <c r="B8" s="541"/>
      <c r="C8" s="542"/>
      <c r="D8" s="542"/>
      <c r="E8" s="543"/>
      <c r="F8" s="533"/>
      <c r="G8" s="544"/>
      <c r="H8" s="545"/>
      <c r="I8" s="545"/>
      <c r="J8" s="545"/>
      <c r="K8" s="545"/>
      <c r="L8" s="546"/>
      <c r="M8" s="547"/>
      <c r="N8" s="548"/>
      <c r="O8" s="549"/>
      <c r="P8" s="539"/>
      <c r="Q8" s="776">
        <f t="shared" si="0"/>
        <v>0</v>
      </c>
    </row>
    <row r="9" spans="1:17" ht="23.25" customHeight="1" x14ac:dyDescent="0.25">
      <c r="A9" s="540"/>
      <c r="B9" s="541"/>
      <c r="C9" s="542"/>
      <c r="D9" s="542"/>
      <c r="E9" s="543"/>
      <c r="F9" s="533"/>
      <c r="G9" s="544"/>
      <c r="H9" s="545"/>
      <c r="I9" s="545"/>
      <c r="J9" s="545"/>
      <c r="K9" s="545"/>
      <c r="L9" s="546"/>
      <c r="M9" s="547"/>
      <c r="N9" s="548"/>
      <c r="O9" s="549"/>
      <c r="P9" s="539"/>
      <c r="Q9" s="776">
        <f t="shared" si="0"/>
        <v>0</v>
      </c>
    </row>
    <row r="10" spans="1:17" ht="23.25" customHeight="1" x14ac:dyDescent="0.25">
      <c r="A10" s="540"/>
      <c r="B10" s="541"/>
      <c r="C10" s="542"/>
      <c r="D10" s="542"/>
      <c r="E10" s="543"/>
      <c r="F10" s="533"/>
      <c r="G10" s="544"/>
      <c r="H10" s="545"/>
      <c r="I10" s="545"/>
      <c r="J10" s="545"/>
      <c r="K10" s="545"/>
      <c r="L10" s="546"/>
      <c r="M10" s="547"/>
      <c r="N10" s="548"/>
      <c r="O10" s="549"/>
      <c r="P10" s="539"/>
      <c r="Q10" s="776">
        <f t="shared" si="0"/>
        <v>0</v>
      </c>
    </row>
    <row r="11" spans="1:17" ht="23.25" customHeight="1" x14ac:dyDescent="0.25">
      <c r="A11" s="540"/>
      <c r="B11" s="541"/>
      <c r="C11" s="542"/>
      <c r="D11" s="542"/>
      <c r="E11" s="543"/>
      <c r="F11" s="533"/>
      <c r="G11" s="544"/>
      <c r="H11" s="545"/>
      <c r="I11" s="545"/>
      <c r="J11" s="545"/>
      <c r="K11" s="545"/>
      <c r="L11" s="546"/>
      <c r="M11" s="547"/>
      <c r="N11" s="548"/>
      <c r="O11" s="549"/>
      <c r="P11" s="539"/>
      <c r="Q11" s="776">
        <f t="shared" si="0"/>
        <v>0</v>
      </c>
    </row>
    <row r="12" spans="1:17" ht="23.25" customHeight="1" x14ac:dyDescent="0.25">
      <c r="A12" s="540"/>
      <c r="B12" s="541"/>
      <c r="C12" s="542"/>
      <c r="D12" s="542"/>
      <c r="E12" s="543"/>
      <c r="F12" s="533"/>
      <c r="G12" s="544"/>
      <c r="H12" s="545"/>
      <c r="I12" s="545"/>
      <c r="J12" s="545"/>
      <c r="K12" s="545"/>
      <c r="L12" s="546"/>
      <c r="M12" s="547"/>
      <c r="N12" s="548"/>
      <c r="O12" s="549"/>
      <c r="P12" s="539"/>
      <c r="Q12" s="776">
        <f t="shared" si="0"/>
        <v>0</v>
      </c>
    </row>
    <row r="13" spans="1:17" ht="23.25" customHeight="1" x14ac:dyDescent="0.25">
      <c r="A13" s="540"/>
      <c r="B13" s="541"/>
      <c r="C13" s="542"/>
      <c r="D13" s="542"/>
      <c r="E13" s="543"/>
      <c r="F13" s="533"/>
      <c r="G13" s="544"/>
      <c r="H13" s="545"/>
      <c r="I13" s="545"/>
      <c r="J13" s="545"/>
      <c r="K13" s="545"/>
      <c r="L13" s="546"/>
      <c r="M13" s="547"/>
      <c r="N13" s="548"/>
      <c r="O13" s="549"/>
      <c r="P13" s="539"/>
      <c r="Q13" s="776">
        <f t="shared" si="0"/>
        <v>0</v>
      </c>
    </row>
    <row r="14" spans="1:17" ht="23.25" customHeight="1" x14ac:dyDescent="0.25">
      <c r="A14" s="540"/>
      <c r="B14" s="541"/>
      <c r="C14" s="542"/>
      <c r="D14" s="542"/>
      <c r="E14" s="550"/>
      <c r="F14" s="533"/>
      <c r="G14" s="544"/>
      <c r="H14" s="545"/>
      <c r="I14" s="545"/>
      <c r="J14" s="545"/>
      <c r="K14" s="545"/>
      <c r="L14" s="546"/>
      <c r="M14" s="547"/>
      <c r="N14" s="548"/>
      <c r="O14" s="549"/>
      <c r="P14" s="539"/>
      <c r="Q14" s="776">
        <f t="shared" si="0"/>
        <v>0</v>
      </c>
    </row>
    <row r="15" spans="1:17" ht="23.25" customHeight="1" x14ac:dyDescent="0.25">
      <c r="A15" s="540"/>
      <c r="B15" s="541"/>
      <c r="C15" s="542"/>
      <c r="D15" s="542"/>
      <c r="E15" s="543"/>
      <c r="F15" s="533"/>
      <c r="G15" s="544"/>
      <c r="H15" s="545"/>
      <c r="I15" s="545"/>
      <c r="J15" s="545"/>
      <c r="K15" s="545"/>
      <c r="L15" s="546"/>
      <c r="M15" s="547"/>
      <c r="N15" s="548"/>
      <c r="O15" s="549"/>
      <c r="P15" s="539"/>
      <c r="Q15" s="776">
        <f t="shared" si="0"/>
        <v>0</v>
      </c>
    </row>
    <row r="16" spans="1:17" ht="23.25" customHeight="1" x14ac:dyDescent="0.25">
      <c r="A16" s="540"/>
      <c r="B16" s="541"/>
      <c r="C16" s="542"/>
      <c r="D16" s="542"/>
      <c r="E16" s="543"/>
      <c r="F16" s="533"/>
      <c r="G16" s="544"/>
      <c r="H16" s="545"/>
      <c r="I16" s="545"/>
      <c r="J16" s="545"/>
      <c r="K16" s="545"/>
      <c r="L16" s="546"/>
      <c r="M16" s="547"/>
      <c r="N16" s="548"/>
      <c r="O16" s="549"/>
      <c r="P16" s="539"/>
      <c r="Q16" s="776">
        <f t="shared" si="0"/>
        <v>0</v>
      </c>
    </row>
    <row r="17" spans="1:17" ht="23.25" customHeight="1" x14ac:dyDescent="0.25">
      <c r="A17" s="540"/>
      <c r="B17" s="541"/>
      <c r="C17" s="542"/>
      <c r="D17" s="542"/>
      <c r="E17" s="543"/>
      <c r="F17" s="533"/>
      <c r="G17" s="544"/>
      <c r="H17" s="545"/>
      <c r="I17" s="545"/>
      <c r="J17" s="545"/>
      <c r="K17" s="545"/>
      <c r="L17" s="546"/>
      <c r="M17" s="547"/>
      <c r="N17" s="548"/>
      <c r="O17" s="549"/>
      <c r="P17" s="539"/>
      <c r="Q17" s="776">
        <f t="shared" si="0"/>
        <v>0</v>
      </c>
    </row>
    <row r="18" spans="1:17" ht="23.25" customHeight="1" x14ac:dyDescent="0.25">
      <c r="A18" s="540"/>
      <c r="B18" s="541"/>
      <c r="C18" s="542"/>
      <c r="D18" s="542"/>
      <c r="E18" s="543"/>
      <c r="F18" s="533"/>
      <c r="G18" s="544"/>
      <c r="H18" s="545"/>
      <c r="I18" s="545"/>
      <c r="J18" s="545"/>
      <c r="K18" s="545"/>
      <c r="L18" s="546"/>
      <c r="M18" s="547"/>
      <c r="N18" s="548"/>
      <c r="O18" s="549"/>
      <c r="P18" s="539"/>
      <c r="Q18" s="776">
        <f t="shared" si="0"/>
        <v>0</v>
      </c>
    </row>
    <row r="19" spans="1:17" ht="23.25" customHeight="1" x14ac:dyDescent="0.25">
      <c r="A19" s="540"/>
      <c r="B19" s="541"/>
      <c r="C19" s="542"/>
      <c r="D19" s="542"/>
      <c r="E19" s="543"/>
      <c r="F19" s="533"/>
      <c r="G19" s="544"/>
      <c r="H19" s="545"/>
      <c r="I19" s="545"/>
      <c r="J19" s="545"/>
      <c r="K19" s="545"/>
      <c r="L19" s="546"/>
      <c r="M19" s="547"/>
      <c r="N19" s="548"/>
      <c r="O19" s="549"/>
      <c r="P19" s="539"/>
      <c r="Q19" s="776">
        <f t="shared" si="0"/>
        <v>0</v>
      </c>
    </row>
    <row r="20" spans="1:17" ht="23.25" customHeight="1" x14ac:dyDescent="0.25">
      <c r="A20" s="540"/>
      <c r="B20" s="541"/>
      <c r="C20" s="542"/>
      <c r="D20" s="542"/>
      <c r="E20" s="543"/>
      <c r="F20" s="533"/>
      <c r="G20" s="544"/>
      <c r="H20" s="545"/>
      <c r="I20" s="545"/>
      <c r="J20" s="545"/>
      <c r="K20" s="545"/>
      <c r="L20" s="546"/>
      <c r="M20" s="547"/>
      <c r="N20" s="548"/>
      <c r="O20" s="549"/>
      <c r="P20" s="539"/>
      <c r="Q20" s="776">
        <f t="shared" si="0"/>
        <v>0</v>
      </c>
    </row>
    <row r="21" spans="1:17" ht="23.25" customHeight="1" x14ac:dyDescent="0.25">
      <c r="A21" s="540"/>
      <c r="B21" s="541"/>
      <c r="C21" s="542"/>
      <c r="D21" s="542"/>
      <c r="E21" s="543"/>
      <c r="F21" s="533"/>
      <c r="G21" s="544"/>
      <c r="H21" s="545"/>
      <c r="I21" s="545"/>
      <c r="J21" s="545"/>
      <c r="K21" s="545"/>
      <c r="L21" s="546"/>
      <c r="M21" s="547"/>
      <c r="N21" s="548"/>
      <c r="O21" s="549"/>
      <c r="P21" s="539"/>
      <c r="Q21" s="776">
        <f t="shared" si="0"/>
        <v>0</v>
      </c>
    </row>
    <row r="22" spans="1:17" ht="23.25" customHeight="1" x14ac:dyDescent="0.25">
      <c r="A22" s="540"/>
      <c r="B22" s="541"/>
      <c r="C22" s="542"/>
      <c r="D22" s="542"/>
      <c r="E22" s="543"/>
      <c r="F22" s="533"/>
      <c r="G22" s="544"/>
      <c r="H22" s="545"/>
      <c r="I22" s="545"/>
      <c r="J22" s="545"/>
      <c r="K22" s="545"/>
      <c r="L22" s="546"/>
      <c r="M22" s="547"/>
      <c r="N22" s="548"/>
      <c r="O22" s="549"/>
      <c r="P22" s="539"/>
      <c r="Q22" s="776">
        <f t="shared" si="0"/>
        <v>0</v>
      </c>
    </row>
    <row r="23" spans="1:17" ht="23.25" customHeight="1" x14ac:dyDescent="0.25">
      <c r="A23" s="540"/>
      <c r="B23" s="541"/>
      <c r="C23" s="542"/>
      <c r="D23" s="542"/>
      <c r="E23" s="543"/>
      <c r="F23" s="533"/>
      <c r="G23" s="544"/>
      <c r="H23" s="545"/>
      <c r="I23" s="545"/>
      <c r="J23" s="545"/>
      <c r="K23" s="545"/>
      <c r="L23" s="546"/>
      <c r="M23" s="547"/>
      <c r="N23" s="548"/>
      <c r="O23" s="549"/>
      <c r="P23" s="539"/>
      <c r="Q23" s="776">
        <f t="shared" si="0"/>
        <v>0</v>
      </c>
    </row>
    <row r="24" spans="1:17" ht="23.25" customHeight="1" x14ac:dyDescent="0.25">
      <c r="A24" s="540"/>
      <c r="B24" s="541"/>
      <c r="C24" s="542"/>
      <c r="D24" s="542"/>
      <c r="E24" s="543"/>
      <c r="F24" s="533"/>
      <c r="G24" s="544"/>
      <c r="H24" s="545"/>
      <c r="I24" s="545"/>
      <c r="J24" s="545"/>
      <c r="K24" s="545"/>
      <c r="L24" s="546"/>
      <c r="M24" s="547"/>
      <c r="N24" s="548"/>
      <c r="O24" s="549"/>
      <c r="P24" s="539"/>
      <c r="Q24" s="776">
        <f t="shared" si="0"/>
        <v>0</v>
      </c>
    </row>
    <row r="25" spans="1:17" ht="23.25" customHeight="1" x14ac:dyDescent="0.25">
      <c r="A25" s="540"/>
      <c r="B25" s="541"/>
      <c r="C25" s="542"/>
      <c r="D25" s="542"/>
      <c r="E25" s="543"/>
      <c r="F25" s="533"/>
      <c r="G25" s="544"/>
      <c r="H25" s="545"/>
      <c r="I25" s="545"/>
      <c r="J25" s="545"/>
      <c r="K25" s="545"/>
      <c r="L25" s="546"/>
      <c r="M25" s="547"/>
      <c r="N25" s="548"/>
      <c r="O25" s="549"/>
      <c r="P25" s="539"/>
      <c r="Q25" s="776">
        <f t="shared" si="0"/>
        <v>0</v>
      </c>
    </row>
    <row r="26" spans="1:17" ht="23.25" customHeight="1" x14ac:dyDescent="0.25">
      <c r="A26" s="540"/>
      <c r="B26" s="541"/>
      <c r="C26" s="542"/>
      <c r="D26" s="542"/>
      <c r="E26" s="543"/>
      <c r="F26" s="533"/>
      <c r="G26" s="544"/>
      <c r="H26" s="545"/>
      <c r="I26" s="545"/>
      <c r="J26" s="545"/>
      <c r="K26" s="545"/>
      <c r="L26" s="546"/>
      <c r="M26" s="547"/>
      <c r="N26" s="548"/>
      <c r="O26" s="549"/>
      <c r="P26" s="539"/>
      <c r="Q26" s="776">
        <f t="shared" si="0"/>
        <v>0</v>
      </c>
    </row>
    <row r="27" spans="1:17" ht="23.25" customHeight="1" x14ac:dyDescent="0.25">
      <c r="A27" s="540"/>
      <c r="B27" s="541"/>
      <c r="C27" s="542"/>
      <c r="D27" s="542"/>
      <c r="E27" s="543"/>
      <c r="F27" s="533"/>
      <c r="G27" s="544"/>
      <c r="H27" s="545"/>
      <c r="I27" s="545"/>
      <c r="J27" s="545"/>
      <c r="K27" s="545"/>
      <c r="L27" s="546"/>
      <c r="M27" s="547"/>
      <c r="N27" s="548"/>
      <c r="O27" s="549"/>
      <c r="P27" s="539"/>
      <c r="Q27" s="776">
        <f t="shared" si="0"/>
        <v>0</v>
      </c>
    </row>
    <row r="28" spans="1:17" ht="23.25" customHeight="1" x14ac:dyDescent="0.25">
      <c r="A28" s="540"/>
      <c r="B28" s="541"/>
      <c r="C28" s="542"/>
      <c r="D28" s="542"/>
      <c r="E28" s="543"/>
      <c r="F28" s="533"/>
      <c r="G28" s="544"/>
      <c r="H28" s="545"/>
      <c r="I28" s="545"/>
      <c r="J28" s="545"/>
      <c r="K28" s="545"/>
      <c r="L28" s="546"/>
      <c r="M28" s="547"/>
      <c r="N28" s="548"/>
      <c r="O28" s="549"/>
      <c r="P28" s="539"/>
      <c r="Q28" s="776">
        <f t="shared" si="0"/>
        <v>0</v>
      </c>
    </row>
    <row r="29" spans="1:17" ht="23.25" customHeight="1" x14ac:dyDescent="0.25">
      <c r="A29" s="540"/>
      <c r="B29" s="541"/>
      <c r="C29" s="542"/>
      <c r="D29" s="542"/>
      <c r="E29" s="543"/>
      <c r="F29" s="533"/>
      <c r="G29" s="544"/>
      <c r="H29" s="545"/>
      <c r="I29" s="545"/>
      <c r="J29" s="545"/>
      <c r="K29" s="545"/>
      <c r="L29" s="546"/>
      <c r="M29" s="547"/>
      <c r="N29" s="548"/>
      <c r="O29" s="549"/>
      <c r="P29" s="539"/>
      <c r="Q29" s="776">
        <f t="shared" si="0"/>
        <v>0</v>
      </c>
    </row>
    <row r="30" spans="1:17" ht="23.25" customHeight="1" x14ac:dyDescent="0.25">
      <c r="A30" s="540"/>
      <c r="B30" s="541"/>
      <c r="C30" s="542"/>
      <c r="D30" s="542"/>
      <c r="E30" s="543"/>
      <c r="F30" s="533"/>
      <c r="G30" s="544"/>
      <c r="H30" s="545"/>
      <c r="I30" s="545"/>
      <c r="J30" s="545"/>
      <c r="K30" s="545"/>
      <c r="L30" s="546"/>
      <c r="M30" s="547"/>
      <c r="N30" s="548"/>
      <c r="O30" s="549"/>
      <c r="P30" s="539"/>
      <c r="Q30" s="776">
        <f t="shared" si="0"/>
        <v>0</v>
      </c>
    </row>
    <row r="31" spans="1:17" ht="23.25" customHeight="1" x14ac:dyDescent="0.25">
      <c r="A31" s="540"/>
      <c r="B31" s="541"/>
      <c r="C31" s="542"/>
      <c r="D31" s="542"/>
      <c r="E31" s="543"/>
      <c r="F31" s="533"/>
      <c r="G31" s="544"/>
      <c r="H31" s="545"/>
      <c r="I31" s="545"/>
      <c r="J31" s="545"/>
      <c r="K31" s="545"/>
      <c r="L31" s="546"/>
      <c r="M31" s="547"/>
      <c r="N31" s="548"/>
      <c r="O31" s="549"/>
      <c r="P31" s="539"/>
      <c r="Q31" s="776">
        <f t="shared" si="0"/>
        <v>0</v>
      </c>
    </row>
    <row r="32" spans="1:17" ht="23.25" customHeight="1" x14ac:dyDescent="0.25">
      <c r="A32" s="540"/>
      <c r="B32" s="541"/>
      <c r="C32" s="542"/>
      <c r="D32" s="542"/>
      <c r="E32" s="543"/>
      <c r="F32" s="533"/>
      <c r="G32" s="544"/>
      <c r="H32" s="545"/>
      <c r="I32" s="545"/>
      <c r="J32" s="545"/>
      <c r="K32" s="545"/>
      <c r="L32" s="546"/>
      <c r="M32" s="547"/>
      <c r="N32" s="548"/>
      <c r="O32" s="549"/>
      <c r="P32" s="539"/>
      <c r="Q32" s="776">
        <f t="shared" si="0"/>
        <v>0</v>
      </c>
    </row>
    <row r="33" spans="1:17" ht="23.25" customHeight="1" x14ac:dyDescent="0.25">
      <c r="A33" s="540"/>
      <c r="B33" s="541"/>
      <c r="C33" s="542"/>
      <c r="D33" s="542"/>
      <c r="E33" s="543"/>
      <c r="F33" s="533"/>
      <c r="G33" s="544"/>
      <c r="H33" s="545"/>
      <c r="I33" s="545"/>
      <c r="J33" s="545"/>
      <c r="K33" s="545"/>
      <c r="L33" s="546"/>
      <c r="M33" s="547"/>
      <c r="N33" s="548"/>
      <c r="O33" s="549"/>
      <c r="P33" s="539"/>
      <c r="Q33" s="776">
        <f t="shared" si="0"/>
        <v>0</v>
      </c>
    </row>
    <row r="34" spans="1:17" ht="23.25" customHeight="1" x14ac:dyDescent="0.25">
      <c r="A34" s="540"/>
      <c r="B34" s="541"/>
      <c r="C34" s="542"/>
      <c r="D34" s="542"/>
      <c r="E34" s="543"/>
      <c r="F34" s="533"/>
      <c r="G34" s="544"/>
      <c r="H34" s="545"/>
      <c r="I34" s="545"/>
      <c r="J34" s="545"/>
      <c r="K34" s="545"/>
      <c r="L34" s="546"/>
      <c r="M34" s="547"/>
      <c r="N34" s="548"/>
      <c r="O34" s="549"/>
      <c r="P34" s="539"/>
      <c r="Q34" s="776">
        <f t="shared" si="0"/>
        <v>0</v>
      </c>
    </row>
    <row r="35" spans="1:17" ht="23.25" customHeight="1" x14ac:dyDescent="0.25">
      <c r="A35" s="540"/>
      <c r="B35" s="541"/>
      <c r="C35" s="542"/>
      <c r="D35" s="542"/>
      <c r="E35" s="543"/>
      <c r="F35" s="533"/>
      <c r="G35" s="544"/>
      <c r="H35" s="545"/>
      <c r="I35" s="545"/>
      <c r="J35" s="545"/>
      <c r="K35" s="545"/>
      <c r="L35" s="546"/>
      <c r="M35" s="547"/>
      <c r="N35" s="548"/>
      <c r="O35" s="549"/>
      <c r="P35" s="539"/>
      <c r="Q35" s="776">
        <f t="shared" si="0"/>
        <v>0</v>
      </c>
    </row>
    <row r="36" spans="1:17" ht="23.25" customHeight="1" x14ac:dyDescent="0.25">
      <c r="A36" s="540"/>
      <c r="B36" s="541"/>
      <c r="C36" s="542"/>
      <c r="D36" s="542"/>
      <c r="E36" s="543"/>
      <c r="F36" s="533"/>
      <c r="G36" s="544"/>
      <c r="H36" s="545"/>
      <c r="I36" s="545"/>
      <c r="J36" s="545"/>
      <c r="K36" s="545"/>
      <c r="L36" s="546"/>
      <c r="M36" s="547"/>
      <c r="N36" s="548"/>
      <c r="O36" s="549"/>
      <c r="P36" s="539"/>
      <c r="Q36" s="776">
        <f t="shared" si="0"/>
        <v>0</v>
      </c>
    </row>
    <row r="37" spans="1:17" ht="23.25" customHeight="1" x14ac:dyDescent="0.25">
      <c r="A37" s="540"/>
      <c r="B37" s="541"/>
      <c r="C37" s="542"/>
      <c r="D37" s="542"/>
      <c r="E37" s="543"/>
      <c r="F37" s="533"/>
      <c r="G37" s="544"/>
      <c r="H37" s="545"/>
      <c r="I37" s="545"/>
      <c r="J37" s="545"/>
      <c r="K37" s="545"/>
      <c r="L37" s="546"/>
      <c r="M37" s="547"/>
      <c r="N37" s="548"/>
      <c r="O37" s="549"/>
      <c r="P37" s="539"/>
      <c r="Q37" s="776">
        <f t="shared" ref="Q37:Q84" si="1">SUM(G37:O37)</f>
        <v>0</v>
      </c>
    </row>
    <row r="38" spans="1:17" ht="23.25" customHeight="1" x14ac:dyDescent="0.25">
      <c r="A38" s="540"/>
      <c r="B38" s="541"/>
      <c r="C38" s="542"/>
      <c r="D38" s="542"/>
      <c r="E38" s="543"/>
      <c r="F38" s="533"/>
      <c r="G38" s="544"/>
      <c r="H38" s="545"/>
      <c r="I38" s="545"/>
      <c r="J38" s="545"/>
      <c r="K38" s="545"/>
      <c r="L38" s="546"/>
      <c r="M38" s="547"/>
      <c r="N38" s="548"/>
      <c r="O38" s="549"/>
      <c r="P38" s="539"/>
      <c r="Q38" s="776">
        <f t="shared" si="1"/>
        <v>0</v>
      </c>
    </row>
    <row r="39" spans="1:17" ht="23.25" customHeight="1" x14ac:dyDescent="0.25">
      <c r="A39" s="540"/>
      <c r="B39" s="541"/>
      <c r="C39" s="542"/>
      <c r="D39" s="542"/>
      <c r="E39" s="543"/>
      <c r="F39" s="533"/>
      <c r="G39" s="544"/>
      <c r="H39" s="545"/>
      <c r="I39" s="545"/>
      <c r="J39" s="545"/>
      <c r="K39" s="545"/>
      <c r="L39" s="546"/>
      <c r="M39" s="547"/>
      <c r="N39" s="548"/>
      <c r="O39" s="549"/>
      <c r="P39" s="539"/>
      <c r="Q39" s="776">
        <f t="shared" si="1"/>
        <v>0</v>
      </c>
    </row>
    <row r="40" spans="1:17" ht="23.25" customHeight="1" x14ac:dyDescent="0.25">
      <c r="A40" s="540"/>
      <c r="B40" s="541"/>
      <c r="C40" s="542"/>
      <c r="D40" s="542"/>
      <c r="E40" s="543"/>
      <c r="F40" s="533"/>
      <c r="G40" s="544"/>
      <c r="H40" s="545"/>
      <c r="I40" s="545"/>
      <c r="J40" s="545"/>
      <c r="K40" s="545"/>
      <c r="L40" s="546"/>
      <c r="M40" s="547"/>
      <c r="N40" s="548"/>
      <c r="O40" s="549"/>
      <c r="P40" s="539"/>
      <c r="Q40" s="776">
        <f t="shared" si="1"/>
        <v>0</v>
      </c>
    </row>
    <row r="41" spans="1:17" ht="23.25" customHeight="1" x14ac:dyDescent="0.25">
      <c r="A41" s="540"/>
      <c r="B41" s="541"/>
      <c r="C41" s="542"/>
      <c r="D41" s="542"/>
      <c r="E41" s="543"/>
      <c r="F41" s="533"/>
      <c r="G41" s="544"/>
      <c r="H41" s="545"/>
      <c r="I41" s="545"/>
      <c r="J41" s="545"/>
      <c r="K41" s="545"/>
      <c r="L41" s="546"/>
      <c r="M41" s="547"/>
      <c r="N41" s="548"/>
      <c r="O41" s="549"/>
      <c r="P41" s="539"/>
      <c r="Q41" s="776">
        <f t="shared" si="1"/>
        <v>0</v>
      </c>
    </row>
    <row r="42" spans="1:17" ht="23.25" customHeight="1" x14ac:dyDescent="0.25">
      <c r="A42" s="540"/>
      <c r="B42" s="541"/>
      <c r="C42" s="542"/>
      <c r="D42" s="542"/>
      <c r="E42" s="543"/>
      <c r="F42" s="533"/>
      <c r="G42" s="544"/>
      <c r="H42" s="545"/>
      <c r="I42" s="545"/>
      <c r="J42" s="545"/>
      <c r="K42" s="545"/>
      <c r="L42" s="546"/>
      <c r="M42" s="547"/>
      <c r="N42" s="548"/>
      <c r="O42" s="549"/>
      <c r="P42" s="539"/>
      <c r="Q42" s="776">
        <f t="shared" si="1"/>
        <v>0</v>
      </c>
    </row>
    <row r="43" spans="1:17" ht="23.25" customHeight="1" x14ac:dyDescent="0.25">
      <c r="A43" s="540"/>
      <c r="B43" s="541"/>
      <c r="C43" s="542"/>
      <c r="D43" s="542"/>
      <c r="E43" s="543"/>
      <c r="F43" s="533"/>
      <c r="G43" s="544"/>
      <c r="H43" s="545"/>
      <c r="I43" s="545"/>
      <c r="J43" s="545"/>
      <c r="K43" s="545"/>
      <c r="L43" s="546"/>
      <c r="M43" s="547"/>
      <c r="N43" s="548"/>
      <c r="O43" s="549"/>
      <c r="P43" s="539"/>
      <c r="Q43" s="776">
        <f t="shared" si="1"/>
        <v>0</v>
      </c>
    </row>
    <row r="44" spans="1:17" ht="23.25" customHeight="1" x14ac:dyDescent="0.25">
      <c r="A44" s="540"/>
      <c r="B44" s="541"/>
      <c r="C44" s="542"/>
      <c r="D44" s="542"/>
      <c r="E44" s="543"/>
      <c r="F44" s="533"/>
      <c r="G44" s="544"/>
      <c r="H44" s="545"/>
      <c r="I44" s="545"/>
      <c r="J44" s="545"/>
      <c r="K44" s="545"/>
      <c r="L44" s="546"/>
      <c r="M44" s="547"/>
      <c r="N44" s="548"/>
      <c r="O44" s="549"/>
      <c r="P44" s="539"/>
      <c r="Q44" s="776">
        <f t="shared" si="1"/>
        <v>0</v>
      </c>
    </row>
    <row r="45" spans="1:17" ht="23.25" customHeight="1" x14ac:dyDescent="0.25">
      <c r="A45" s="540"/>
      <c r="B45" s="541"/>
      <c r="C45" s="542"/>
      <c r="D45" s="542"/>
      <c r="E45" s="543"/>
      <c r="F45" s="533"/>
      <c r="G45" s="544"/>
      <c r="H45" s="545"/>
      <c r="I45" s="545"/>
      <c r="J45" s="545"/>
      <c r="K45" s="545"/>
      <c r="L45" s="546"/>
      <c r="M45" s="547"/>
      <c r="N45" s="548"/>
      <c r="O45" s="549"/>
      <c r="P45" s="539"/>
      <c r="Q45" s="776">
        <f t="shared" si="1"/>
        <v>0</v>
      </c>
    </row>
    <row r="46" spans="1:17" ht="23.25" customHeight="1" x14ac:dyDescent="0.25">
      <c r="A46" s="540"/>
      <c r="B46" s="541"/>
      <c r="C46" s="542"/>
      <c r="D46" s="542"/>
      <c r="E46" s="543"/>
      <c r="F46" s="533"/>
      <c r="G46" s="544"/>
      <c r="H46" s="545"/>
      <c r="I46" s="545"/>
      <c r="J46" s="545"/>
      <c r="K46" s="545"/>
      <c r="L46" s="546"/>
      <c r="M46" s="547"/>
      <c r="N46" s="548"/>
      <c r="O46" s="549"/>
      <c r="P46" s="539"/>
      <c r="Q46" s="776">
        <f t="shared" si="1"/>
        <v>0</v>
      </c>
    </row>
    <row r="47" spans="1:17" ht="23.25" customHeight="1" x14ac:dyDescent="0.25">
      <c r="A47" s="540"/>
      <c r="B47" s="541"/>
      <c r="C47" s="542"/>
      <c r="D47" s="542"/>
      <c r="E47" s="543"/>
      <c r="F47" s="533"/>
      <c r="G47" s="544"/>
      <c r="H47" s="545"/>
      <c r="I47" s="545"/>
      <c r="J47" s="545"/>
      <c r="K47" s="545"/>
      <c r="L47" s="546"/>
      <c r="M47" s="547"/>
      <c r="N47" s="548"/>
      <c r="O47" s="549"/>
      <c r="P47" s="539"/>
      <c r="Q47" s="776">
        <f t="shared" si="1"/>
        <v>0</v>
      </c>
    </row>
    <row r="48" spans="1:17" ht="23.25" customHeight="1" x14ac:dyDescent="0.25">
      <c r="A48" s="540"/>
      <c r="B48" s="541"/>
      <c r="C48" s="542"/>
      <c r="D48" s="542"/>
      <c r="E48" s="543"/>
      <c r="F48" s="533"/>
      <c r="G48" s="544"/>
      <c r="H48" s="545"/>
      <c r="I48" s="545"/>
      <c r="J48" s="545"/>
      <c r="K48" s="545"/>
      <c r="L48" s="546"/>
      <c r="M48" s="547"/>
      <c r="N48" s="548"/>
      <c r="O48" s="549"/>
      <c r="P48" s="539"/>
      <c r="Q48" s="776">
        <f t="shared" si="1"/>
        <v>0</v>
      </c>
    </row>
    <row r="49" spans="1:17" ht="23.25" customHeight="1" x14ac:dyDescent="0.25">
      <c r="A49" s="540"/>
      <c r="B49" s="541"/>
      <c r="C49" s="542"/>
      <c r="D49" s="542"/>
      <c r="E49" s="543"/>
      <c r="F49" s="533"/>
      <c r="G49" s="544"/>
      <c r="H49" s="545"/>
      <c r="I49" s="545"/>
      <c r="J49" s="545"/>
      <c r="K49" s="545"/>
      <c r="L49" s="546"/>
      <c r="M49" s="547"/>
      <c r="N49" s="548"/>
      <c r="O49" s="549"/>
      <c r="P49" s="539"/>
      <c r="Q49" s="776">
        <f t="shared" si="1"/>
        <v>0</v>
      </c>
    </row>
    <row r="50" spans="1:17" ht="23.25" customHeight="1" x14ac:dyDescent="0.25">
      <c r="A50" s="540"/>
      <c r="B50" s="541"/>
      <c r="C50" s="542"/>
      <c r="D50" s="542"/>
      <c r="E50" s="543"/>
      <c r="F50" s="533"/>
      <c r="G50" s="544"/>
      <c r="H50" s="545"/>
      <c r="I50" s="545"/>
      <c r="J50" s="545"/>
      <c r="K50" s="545"/>
      <c r="L50" s="546"/>
      <c r="M50" s="547"/>
      <c r="N50" s="548"/>
      <c r="O50" s="549"/>
      <c r="P50" s="539"/>
      <c r="Q50" s="776">
        <f t="shared" si="1"/>
        <v>0</v>
      </c>
    </row>
    <row r="51" spans="1:17" ht="23.25" customHeight="1" x14ac:dyDescent="0.25">
      <c r="A51" s="540"/>
      <c r="B51" s="541"/>
      <c r="C51" s="542"/>
      <c r="D51" s="542"/>
      <c r="E51" s="543"/>
      <c r="F51" s="533"/>
      <c r="G51" s="544"/>
      <c r="H51" s="545"/>
      <c r="I51" s="545"/>
      <c r="J51" s="545"/>
      <c r="K51" s="545"/>
      <c r="L51" s="546"/>
      <c r="M51" s="547"/>
      <c r="N51" s="548"/>
      <c r="O51" s="549"/>
      <c r="P51" s="539"/>
      <c r="Q51" s="776">
        <f t="shared" si="1"/>
        <v>0</v>
      </c>
    </row>
    <row r="52" spans="1:17" ht="23.25" customHeight="1" x14ac:dyDescent="0.25">
      <c r="A52" s="540"/>
      <c r="B52" s="541"/>
      <c r="C52" s="542"/>
      <c r="D52" s="542"/>
      <c r="E52" s="543"/>
      <c r="F52" s="533"/>
      <c r="G52" s="544"/>
      <c r="H52" s="545"/>
      <c r="I52" s="545"/>
      <c r="J52" s="545"/>
      <c r="K52" s="545"/>
      <c r="L52" s="546"/>
      <c r="M52" s="547"/>
      <c r="N52" s="548"/>
      <c r="O52" s="549"/>
      <c r="P52" s="539"/>
      <c r="Q52" s="776">
        <f t="shared" si="1"/>
        <v>0</v>
      </c>
    </row>
    <row r="53" spans="1:17" ht="23.25" customHeight="1" x14ac:dyDescent="0.25">
      <c r="A53" s="540"/>
      <c r="B53" s="541"/>
      <c r="C53" s="542"/>
      <c r="D53" s="542"/>
      <c r="E53" s="543"/>
      <c r="F53" s="533"/>
      <c r="G53" s="544"/>
      <c r="H53" s="545"/>
      <c r="I53" s="545"/>
      <c r="J53" s="545"/>
      <c r="K53" s="545"/>
      <c r="L53" s="546"/>
      <c r="M53" s="547"/>
      <c r="N53" s="548"/>
      <c r="O53" s="549"/>
      <c r="P53" s="539"/>
      <c r="Q53" s="776">
        <f t="shared" si="1"/>
        <v>0</v>
      </c>
    </row>
    <row r="54" spans="1:17" ht="23.25" customHeight="1" x14ac:dyDescent="0.25">
      <c r="A54" s="540"/>
      <c r="B54" s="541"/>
      <c r="C54" s="542"/>
      <c r="D54" s="542"/>
      <c r="E54" s="543"/>
      <c r="F54" s="533"/>
      <c r="G54" s="544"/>
      <c r="H54" s="545"/>
      <c r="I54" s="545"/>
      <c r="J54" s="545"/>
      <c r="K54" s="545"/>
      <c r="L54" s="546"/>
      <c r="M54" s="547"/>
      <c r="N54" s="548"/>
      <c r="O54" s="549"/>
      <c r="P54" s="539"/>
      <c r="Q54" s="776">
        <f t="shared" si="1"/>
        <v>0</v>
      </c>
    </row>
    <row r="55" spans="1:17" ht="23.25" customHeight="1" x14ac:dyDescent="0.25">
      <c r="A55" s="540"/>
      <c r="B55" s="541"/>
      <c r="C55" s="542"/>
      <c r="D55" s="542"/>
      <c r="E55" s="543"/>
      <c r="F55" s="533"/>
      <c r="G55" s="544"/>
      <c r="H55" s="545"/>
      <c r="I55" s="545"/>
      <c r="J55" s="545"/>
      <c r="K55" s="545"/>
      <c r="L55" s="546"/>
      <c r="M55" s="547"/>
      <c r="N55" s="548"/>
      <c r="O55" s="549"/>
      <c r="P55" s="539"/>
      <c r="Q55" s="776">
        <f t="shared" si="1"/>
        <v>0</v>
      </c>
    </row>
    <row r="56" spans="1:17" ht="23.25" customHeight="1" x14ac:dyDescent="0.25">
      <c r="A56" s="540"/>
      <c r="B56" s="541"/>
      <c r="C56" s="542"/>
      <c r="D56" s="542"/>
      <c r="E56" s="543"/>
      <c r="F56" s="533"/>
      <c r="G56" s="544"/>
      <c r="H56" s="545"/>
      <c r="I56" s="545"/>
      <c r="J56" s="545"/>
      <c r="K56" s="545"/>
      <c r="L56" s="546"/>
      <c r="M56" s="547"/>
      <c r="N56" s="548"/>
      <c r="O56" s="549"/>
      <c r="P56" s="539"/>
      <c r="Q56" s="776">
        <f t="shared" si="1"/>
        <v>0</v>
      </c>
    </row>
    <row r="57" spans="1:17" ht="23.25" customHeight="1" x14ac:dyDescent="0.25">
      <c r="A57" s="540"/>
      <c r="B57" s="541"/>
      <c r="C57" s="542"/>
      <c r="D57" s="542"/>
      <c r="E57" s="543"/>
      <c r="F57" s="533"/>
      <c r="G57" s="544"/>
      <c r="H57" s="545"/>
      <c r="I57" s="545"/>
      <c r="J57" s="545"/>
      <c r="K57" s="545"/>
      <c r="L57" s="546"/>
      <c r="M57" s="547"/>
      <c r="N57" s="548"/>
      <c r="O57" s="549"/>
      <c r="P57" s="539"/>
      <c r="Q57" s="776">
        <f t="shared" si="1"/>
        <v>0</v>
      </c>
    </row>
    <row r="58" spans="1:17" ht="23.25" customHeight="1" x14ac:dyDescent="0.25">
      <c r="A58" s="540"/>
      <c r="B58" s="541"/>
      <c r="C58" s="542"/>
      <c r="D58" s="542"/>
      <c r="E58" s="543"/>
      <c r="F58" s="533"/>
      <c r="G58" s="544"/>
      <c r="H58" s="545"/>
      <c r="I58" s="545"/>
      <c r="J58" s="545"/>
      <c r="K58" s="545"/>
      <c r="L58" s="546"/>
      <c r="M58" s="547"/>
      <c r="N58" s="548"/>
      <c r="O58" s="549"/>
      <c r="P58" s="539"/>
      <c r="Q58" s="776">
        <f t="shared" si="1"/>
        <v>0</v>
      </c>
    </row>
    <row r="59" spans="1:17" ht="23.25" customHeight="1" x14ac:dyDescent="0.25">
      <c r="A59" s="540"/>
      <c r="B59" s="541"/>
      <c r="C59" s="542"/>
      <c r="D59" s="542"/>
      <c r="E59" s="543"/>
      <c r="F59" s="533"/>
      <c r="G59" s="544"/>
      <c r="H59" s="545"/>
      <c r="I59" s="545"/>
      <c r="J59" s="545"/>
      <c r="K59" s="545"/>
      <c r="L59" s="546"/>
      <c r="M59" s="547"/>
      <c r="N59" s="548"/>
      <c r="O59" s="549"/>
      <c r="P59" s="539"/>
      <c r="Q59" s="776">
        <f t="shared" si="1"/>
        <v>0</v>
      </c>
    </row>
    <row r="60" spans="1:17" ht="23.25" customHeight="1" x14ac:dyDescent="0.25">
      <c r="A60" s="540"/>
      <c r="B60" s="541"/>
      <c r="C60" s="542"/>
      <c r="D60" s="542"/>
      <c r="E60" s="543"/>
      <c r="F60" s="533"/>
      <c r="G60" s="544"/>
      <c r="H60" s="545"/>
      <c r="I60" s="545"/>
      <c r="J60" s="545"/>
      <c r="K60" s="545"/>
      <c r="L60" s="546"/>
      <c r="M60" s="547"/>
      <c r="N60" s="548"/>
      <c r="O60" s="549"/>
      <c r="P60" s="539"/>
      <c r="Q60" s="776">
        <f t="shared" si="1"/>
        <v>0</v>
      </c>
    </row>
    <row r="61" spans="1:17" ht="23.25" customHeight="1" x14ac:dyDescent="0.25">
      <c r="A61" s="540"/>
      <c r="B61" s="541"/>
      <c r="C61" s="542"/>
      <c r="D61" s="542"/>
      <c r="E61" s="543"/>
      <c r="F61" s="533"/>
      <c r="G61" s="544"/>
      <c r="H61" s="545"/>
      <c r="I61" s="545"/>
      <c r="J61" s="545"/>
      <c r="K61" s="545"/>
      <c r="L61" s="546"/>
      <c r="M61" s="547"/>
      <c r="N61" s="548"/>
      <c r="O61" s="549"/>
      <c r="P61" s="539"/>
      <c r="Q61" s="776">
        <f t="shared" si="1"/>
        <v>0</v>
      </c>
    </row>
    <row r="62" spans="1:17" ht="23.25" customHeight="1" x14ac:dyDescent="0.25">
      <c r="A62" s="540"/>
      <c r="B62" s="541"/>
      <c r="C62" s="542"/>
      <c r="D62" s="542"/>
      <c r="E62" s="543"/>
      <c r="F62" s="533"/>
      <c r="G62" s="544"/>
      <c r="H62" s="545"/>
      <c r="I62" s="545"/>
      <c r="J62" s="545"/>
      <c r="K62" s="545"/>
      <c r="L62" s="546"/>
      <c r="M62" s="547"/>
      <c r="N62" s="548"/>
      <c r="O62" s="549"/>
      <c r="P62" s="539"/>
      <c r="Q62" s="776">
        <f t="shared" si="1"/>
        <v>0</v>
      </c>
    </row>
    <row r="63" spans="1:17" ht="23.25" customHeight="1" x14ac:dyDescent="0.25">
      <c r="A63" s="540"/>
      <c r="B63" s="541"/>
      <c r="C63" s="542"/>
      <c r="D63" s="542"/>
      <c r="E63" s="543"/>
      <c r="F63" s="533"/>
      <c r="G63" s="544"/>
      <c r="H63" s="545"/>
      <c r="I63" s="545"/>
      <c r="J63" s="545"/>
      <c r="K63" s="545"/>
      <c r="L63" s="546"/>
      <c r="M63" s="547"/>
      <c r="N63" s="548"/>
      <c r="O63" s="549"/>
      <c r="P63" s="539"/>
      <c r="Q63" s="776">
        <f t="shared" si="1"/>
        <v>0</v>
      </c>
    </row>
    <row r="64" spans="1:17" ht="23.25" customHeight="1" x14ac:dyDescent="0.25">
      <c r="A64" s="540"/>
      <c r="B64" s="541"/>
      <c r="C64" s="542"/>
      <c r="D64" s="542"/>
      <c r="E64" s="543"/>
      <c r="F64" s="533"/>
      <c r="G64" s="544"/>
      <c r="H64" s="545"/>
      <c r="I64" s="545"/>
      <c r="J64" s="545"/>
      <c r="K64" s="545"/>
      <c r="L64" s="546"/>
      <c r="M64" s="547"/>
      <c r="N64" s="548"/>
      <c r="O64" s="549"/>
      <c r="P64" s="539"/>
      <c r="Q64" s="776">
        <f t="shared" si="1"/>
        <v>0</v>
      </c>
    </row>
    <row r="65" spans="1:17" ht="23.25" customHeight="1" x14ac:dyDescent="0.25">
      <c r="A65" s="540"/>
      <c r="B65" s="541"/>
      <c r="C65" s="542"/>
      <c r="D65" s="542"/>
      <c r="E65" s="543"/>
      <c r="F65" s="533"/>
      <c r="G65" s="544"/>
      <c r="H65" s="545"/>
      <c r="I65" s="545"/>
      <c r="J65" s="545"/>
      <c r="K65" s="545"/>
      <c r="L65" s="546"/>
      <c r="M65" s="547"/>
      <c r="N65" s="548"/>
      <c r="O65" s="549"/>
      <c r="P65" s="539"/>
      <c r="Q65" s="776">
        <f t="shared" si="1"/>
        <v>0</v>
      </c>
    </row>
    <row r="66" spans="1:17" ht="23.25" customHeight="1" x14ac:dyDescent="0.25">
      <c r="A66" s="540"/>
      <c r="B66" s="541"/>
      <c r="C66" s="542"/>
      <c r="D66" s="542"/>
      <c r="E66" s="543"/>
      <c r="F66" s="533"/>
      <c r="G66" s="544"/>
      <c r="H66" s="545"/>
      <c r="I66" s="545"/>
      <c r="J66" s="545"/>
      <c r="K66" s="545"/>
      <c r="L66" s="546"/>
      <c r="M66" s="547"/>
      <c r="N66" s="548"/>
      <c r="O66" s="549"/>
      <c r="P66" s="539"/>
      <c r="Q66" s="776">
        <f t="shared" si="1"/>
        <v>0</v>
      </c>
    </row>
    <row r="67" spans="1:17" ht="23.25" customHeight="1" x14ac:dyDescent="0.25">
      <c r="A67" s="540"/>
      <c r="B67" s="541"/>
      <c r="C67" s="542"/>
      <c r="D67" s="542"/>
      <c r="E67" s="543"/>
      <c r="F67" s="533"/>
      <c r="G67" s="544"/>
      <c r="H67" s="545"/>
      <c r="I67" s="545"/>
      <c r="J67" s="545"/>
      <c r="K67" s="545"/>
      <c r="L67" s="546"/>
      <c r="M67" s="547"/>
      <c r="N67" s="548"/>
      <c r="O67" s="549"/>
      <c r="P67" s="539"/>
      <c r="Q67" s="776">
        <f t="shared" si="1"/>
        <v>0</v>
      </c>
    </row>
    <row r="68" spans="1:17" ht="23.25" customHeight="1" x14ac:dyDescent="0.25">
      <c r="A68" s="540"/>
      <c r="B68" s="541"/>
      <c r="C68" s="542"/>
      <c r="D68" s="542"/>
      <c r="E68" s="543"/>
      <c r="F68" s="533"/>
      <c r="G68" s="544"/>
      <c r="H68" s="545"/>
      <c r="I68" s="545"/>
      <c r="J68" s="545"/>
      <c r="K68" s="545"/>
      <c r="L68" s="546"/>
      <c r="M68" s="547"/>
      <c r="N68" s="548"/>
      <c r="O68" s="549"/>
      <c r="P68" s="539"/>
      <c r="Q68" s="776">
        <f t="shared" si="1"/>
        <v>0</v>
      </c>
    </row>
    <row r="69" spans="1:17" ht="23.25" customHeight="1" x14ac:dyDescent="0.25">
      <c r="A69" s="540"/>
      <c r="B69" s="541"/>
      <c r="C69" s="542"/>
      <c r="D69" s="542"/>
      <c r="E69" s="543"/>
      <c r="F69" s="533"/>
      <c r="G69" s="544"/>
      <c r="H69" s="545"/>
      <c r="I69" s="545"/>
      <c r="J69" s="545"/>
      <c r="K69" s="545"/>
      <c r="L69" s="546"/>
      <c r="M69" s="547"/>
      <c r="N69" s="548"/>
      <c r="O69" s="549"/>
      <c r="P69" s="539"/>
      <c r="Q69" s="776">
        <f t="shared" si="1"/>
        <v>0</v>
      </c>
    </row>
    <row r="70" spans="1:17" ht="23.25" customHeight="1" x14ac:dyDescent="0.25">
      <c r="A70" s="540"/>
      <c r="B70" s="541"/>
      <c r="C70" s="542"/>
      <c r="D70" s="542"/>
      <c r="E70" s="543"/>
      <c r="F70" s="533"/>
      <c r="G70" s="544"/>
      <c r="H70" s="545"/>
      <c r="I70" s="545"/>
      <c r="J70" s="545"/>
      <c r="K70" s="545"/>
      <c r="L70" s="546"/>
      <c r="M70" s="547"/>
      <c r="N70" s="548"/>
      <c r="O70" s="549"/>
      <c r="P70" s="539"/>
      <c r="Q70" s="776">
        <f t="shared" si="1"/>
        <v>0</v>
      </c>
    </row>
    <row r="71" spans="1:17" ht="23.25" customHeight="1" x14ac:dyDescent="0.25">
      <c r="A71" s="540"/>
      <c r="B71" s="541"/>
      <c r="C71" s="542"/>
      <c r="D71" s="542"/>
      <c r="E71" s="543"/>
      <c r="F71" s="533"/>
      <c r="G71" s="544"/>
      <c r="H71" s="545"/>
      <c r="I71" s="545"/>
      <c r="J71" s="545"/>
      <c r="K71" s="545"/>
      <c r="L71" s="546"/>
      <c r="M71" s="547"/>
      <c r="N71" s="548"/>
      <c r="O71" s="549"/>
      <c r="P71" s="539"/>
      <c r="Q71" s="776">
        <f t="shared" si="1"/>
        <v>0</v>
      </c>
    </row>
    <row r="72" spans="1:17" ht="23.25" customHeight="1" x14ac:dyDescent="0.25">
      <c r="A72" s="540"/>
      <c r="B72" s="541"/>
      <c r="C72" s="542"/>
      <c r="D72" s="542"/>
      <c r="E72" s="543"/>
      <c r="F72" s="533"/>
      <c r="G72" s="544"/>
      <c r="H72" s="545"/>
      <c r="I72" s="545"/>
      <c r="J72" s="545"/>
      <c r="K72" s="545"/>
      <c r="L72" s="546"/>
      <c r="M72" s="547"/>
      <c r="N72" s="548"/>
      <c r="O72" s="549"/>
      <c r="P72" s="539"/>
      <c r="Q72" s="776">
        <f t="shared" si="1"/>
        <v>0</v>
      </c>
    </row>
    <row r="73" spans="1:17" ht="23.25" customHeight="1" x14ac:dyDescent="0.25">
      <c r="A73" s="540"/>
      <c r="B73" s="541"/>
      <c r="C73" s="542"/>
      <c r="D73" s="542"/>
      <c r="E73" s="543"/>
      <c r="F73" s="533"/>
      <c r="G73" s="544"/>
      <c r="H73" s="545"/>
      <c r="I73" s="545"/>
      <c r="J73" s="545"/>
      <c r="K73" s="545"/>
      <c r="L73" s="546"/>
      <c r="M73" s="547"/>
      <c r="N73" s="548"/>
      <c r="O73" s="549"/>
      <c r="P73" s="539"/>
      <c r="Q73" s="776">
        <f t="shared" si="1"/>
        <v>0</v>
      </c>
    </row>
    <row r="74" spans="1:17" ht="23.25" customHeight="1" x14ac:dyDescent="0.25">
      <c r="A74" s="540"/>
      <c r="B74" s="541"/>
      <c r="C74" s="542"/>
      <c r="D74" s="542"/>
      <c r="E74" s="543"/>
      <c r="F74" s="533"/>
      <c r="G74" s="544"/>
      <c r="H74" s="545"/>
      <c r="I74" s="545"/>
      <c r="J74" s="545"/>
      <c r="K74" s="545"/>
      <c r="L74" s="546"/>
      <c r="M74" s="547"/>
      <c r="N74" s="548"/>
      <c r="O74" s="549"/>
      <c r="P74" s="539"/>
      <c r="Q74" s="776">
        <f t="shared" si="1"/>
        <v>0</v>
      </c>
    </row>
    <row r="75" spans="1:17" ht="23.25" customHeight="1" x14ac:dyDescent="0.25">
      <c r="A75" s="540"/>
      <c r="B75" s="541"/>
      <c r="C75" s="542"/>
      <c r="D75" s="542"/>
      <c r="E75" s="543"/>
      <c r="F75" s="533"/>
      <c r="G75" s="544"/>
      <c r="H75" s="545"/>
      <c r="I75" s="545"/>
      <c r="J75" s="545"/>
      <c r="K75" s="545"/>
      <c r="L75" s="546"/>
      <c r="M75" s="547"/>
      <c r="N75" s="548"/>
      <c r="O75" s="549"/>
      <c r="P75" s="539"/>
      <c r="Q75" s="776">
        <f t="shared" si="1"/>
        <v>0</v>
      </c>
    </row>
    <row r="76" spans="1:17" ht="23.25" customHeight="1" x14ac:dyDescent="0.25">
      <c r="A76" s="540"/>
      <c r="B76" s="541"/>
      <c r="C76" s="542"/>
      <c r="D76" s="542"/>
      <c r="E76" s="543"/>
      <c r="F76" s="533"/>
      <c r="G76" s="544"/>
      <c r="H76" s="545"/>
      <c r="I76" s="545"/>
      <c r="J76" s="545"/>
      <c r="K76" s="545"/>
      <c r="L76" s="546"/>
      <c r="M76" s="547"/>
      <c r="N76" s="548"/>
      <c r="O76" s="549"/>
      <c r="P76" s="539"/>
      <c r="Q76" s="776">
        <f t="shared" si="1"/>
        <v>0</v>
      </c>
    </row>
    <row r="77" spans="1:17" ht="23.25" customHeight="1" x14ac:dyDescent="0.25">
      <c r="A77" s="540"/>
      <c r="B77" s="541"/>
      <c r="C77" s="542"/>
      <c r="D77" s="542"/>
      <c r="E77" s="543"/>
      <c r="F77" s="533"/>
      <c r="G77" s="544"/>
      <c r="H77" s="545"/>
      <c r="I77" s="545"/>
      <c r="J77" s="545"/>
      <c r="K77" s="545"/>
      <c r="L77" s="546"/>
      <c r="M77" s="547"/>
      <c r="N77" s="548"/>
      <c r="O77" s="549"/>
      <c r="P77" s="539"/>
      <c r="Q77" s="776">
        <f t="shared" si="1"/>
        <v>0</v>
      </c>
    </row>
    <row r="78" spans="1:17" ht="23.25" customHeight="1" x14ac:dyDescent="0.25">
      <c r="A78" s="540"/>
      <c r="B78" s="541"/>
      <c r="C78" s="542"/>
      <c r="D78" s="542"/>
      <c r="E78" s="543"/>
      <c r="F78" s="533"/>
      <c r="G78" s="544"/>
      <c r="H78" s="545"/>
      <c r="I78" s="545"/>
      <c r="J78" s="545"/>
      <c r="K78" s="545"/>
      <c r="L78" s="546"/>
      <c r="M78" s="547"/>
      <c r="N78" s="548"/>
      <c r="O78" s="549"/>
      <c r="P78" s="539"/>
      <c r="Q78" s="776">
        <f t="shared" si="1"/>
        <v>0</v>
      </c>
    </row>
    <row r="79" spans="1:17" ht="23.25" customHeight="1" x14ac:dyDescent="0.25">
      <c r="A79" s="540"/>
      <c r="B79" s="541"/>
      <c r="C79" s="542"/>
      <c r="D79" s="542"/>
      <c r="E79" s="543"/>
      <c r="F79" s="533"/>
      <c r="G79" s="544"/>
      <c r="H79" s="545"/>
      <c r="I79" s="545"/>
      <c r="J79" s="545"/>
      <c r="K79" s="545"/>
      <c r="L79" s="546"/>
      <c r="M79" s="547"/>
      <c r="N79" s="548"/>
      <c r="O79" s="549"/>
      <c r="P79" s="539"/>
      <c r="Q79" s="776">
        <f t="shared" si="1"/>
        <v>0</v>
      </c>
    </row>
    <row r="80" spans="1:17" ht="23.25" customHeight="1" x14ac:dyDescent="0.25">
      <c r="A80" s="540"/>
      <c r="B80" s="541"/>
      <c r="C80" s="542"/>
      <c r="D80" s="542"/>
      <c r="E80" s="543"/>
      <c r="F80" s="533"/>
      <c r="G80" s="544"/>
      <c r="H80" s="545"/>
      <c r="I80" s="545"/>
      <c r="J80" s="545"/>
      <c r="K80" s="545"/>
      <c r="L80" s="546"/>
      <c r="M80" s="547"/>
      <c r="N80" s="548"/>
      <c r="O80" s="549"/>
      <c r="P80" s="539"/>
      <c r="Q80" s="776">
        <f t="shared" si="1"/>
        <v>0</v>
      </c>
    </row>
    <row r="81" spans="1:17" ht="23.25" customHeight="1" x14ac:dyDescent="0.25">
      <c r="A81" s="540"/>
      <c r="B81" s="541"/>
      <c r="C81" s="542"/>
      <c r="D81" s="542"/>
      <c r="E81" s="543"/>
      <c r="F81" s="533"/>
      <c r="G81" s="544"/>
      <c r="H81" s="545"/>
      <c r="I81" s="545"/>
      <c r="J81" s="545"/>
      <c r="K81" s="545"/>
      <c r="L81" s="546"/>
      <c r="M81" s="547"/>
      <c r="N81" s="548"/>
      <c r="O81" s="549"/>
      <c r="P81" s="539"/>
      <c r="Q81" s="776">
        <f t="shared" si="1"/>
        <v>0</v>
      </c>
    </row>
    <row r="82" spans="1:17" ht="23.25" customHeight="1" x14ac:dyDescent="0.25">
      <c r="A82" s="540"/>
      <c r="B82" s="541"/>
      <c r="C82" s="542"/>
      <c r="D82" s="542"/>
      <c r="E82" s="543"/>
      <c r="F82" s="533"/>
      <c r="G82" s="544"/>
      <c r="H82" s="545"/>
      <c r="I82" s="545"/>
      <c r="J82" s="545"/>
      <c r="K82" s="545"/>
      <c r="L82" s="546"/>
      <c r="M82" s="547"/>
      <c r="N82" s="548"/>
      <c r="O82" s="549"/>
      <c r="P82" s="539"/>
      <c r="Q82" s="776">
        <f t="shared" si="1"/>
        <v>0</v>
      </c>
    </row>
    <row r="83" spans="1:17" ht="23.25" customHeight="1" x14ac:dyDescent="0.25">
      <c r="A83" s="540"/>
      <c r="B83" s="541"/>
      <c r="C83" s="542"/>
      <c r="D83" s="542"/>
      <c r="E83" s="543"/>
      <c r="F83" s="533"/>
      <c r="G83" s="544"/>
      <c r="H83" s="545"/>
      <c r="I83" s="545"/>
      <c r="J83" s="545"/>
      <c r="K83" s="545"/>
      <c r="L83" s="546"/>
      <c r="M83" s="547"/>
      <c r="N83" s="548"/>
      <c r="O83" s="549"/>
      <c r="P83" s="539"/>
      <c r="Q83" s="776">
        <f t="shared" si="1"/>
        <v>0</v>
      </c>
    </row>
    <row r="84" spans="1:17" ht="23.25" customHeight="1" thickBot="1" x14ac:dyDescent="0.3">
      <c r="A84" s="551"/>
      <c r="B84" s="552"/>
      <c r="C84" s="553"/>
      <c r="D84" s="553"/>
      <c r="E84" s="554"/>
      <c r="F84" s="533"/>
      <c r="G84" s="555"/>
      <c r="H84" s="556"/>
      <c r="I84" s="556"/>
      <c r="J84" s="556"/>
      <c r="K84" s="556"/>
      <c r="L84" s="557"/>
      <c r="M84" s="558"/>
      <c r="N84" s="548"/>
      <c r="O84" s="559"/>
      <c r="P84" s="539"/>
      <c r="Q84" s="777">
        <f t="shared" si="1"/>
        <v>0</v>
      </c>
    </row>
    <row r="85" spans="1:17" s="560" customFormat="1" ht="16.5" thickTop="1" thickBot="1" x14ac:dyDescent="0.3">
      <c r="A85" s="779"/>
      <c r="B85" s="779"/>
      <c r="C85" s="779"/>
      <c r="D85" s="780" t="s">
        <v>352</v>
      </c>
      <c r="E85" s="796">
        <f>SUM(E5:E84)</f>
        <v>0</v>
      </c>
      <c r="F85" s="781"/>
      <c r="G85" s="795">
        <f>SUM(G5:G84)</f>
        <v>0</v>
      </c>
      <c r="H85" s="783">
        <f t="shared" ref="H85:M85" si="2">SUM(H5:H84)</f>
        <v>0</v>
      </c>
      <c r="I85" s="783">
        <f t="shared" si="2"/>
        <v>0</v>
      </c>
      <c r="J85" s="783">
        <f t="shared" si="2"/>
        <v>0</v>
      </c>
      <c r="K85" s="782">
        <f t="shared" si="2"/>
        <v>0</v>
      </c>
      <c r="L85" s="784">
        <f t="shared" si="2"/>
        <v>0</v>
      </c>
      <c r="M85" s="563">
        <f t="shared" si="2"/>
        <v>0</v>
      </c>
      <c r="N85" s="564"/>
      <c r="O85" s="565">
        <f>SUM(O5:O84)</f>
        <v>0</v>
      </c>
      <c r="P85" s="566"/>
      <c r="Q85" s="778">
        <f>SUM(Q5:Q84)</f>
        <v>0</v>
      </c>
    </row>
    <row r="86" spans="1:17" ht="3.75" customHeight="1" thickTop="1" x14ac:dyDescent="0.25">
      <c r="A86" s="504"/>
      <c r="B86" s="504"/>
      <c r="C86" s="504"/>
      <c r="D86" s="504"/>
      <c r="E86" s="505"/>
      <c r="F86" s="785"/>
      <c r="G86" s="504"/>
      <c r="H86" s="504"/>
      <c r="I86" s="504"/>
      <c r="J86" s="504"/>
      <c r="K86" s="504"/>
      <c r="O86" s="504"/>
      <c r="P86" s="504"/>
    </row>
    <row r="87" spans="1:17" ht="15" x14ac:dyDescent="0.25">
      <c r="A87" s="504"/>
      <c r="B87" s="504"/>
      <c r="C87" s="504"/>
      <c r="D87" s="780" t="s">
        <v>353</v>
      </c>
      <c r="E87" s="801">
        <f>Konti_ASO!D21</f>
        <v>0</v>
      </c>
      <c r="F87" s="785"/>
      <c r="G87" s="787">
        <f>SUM(Konti_ASO!E38,Konti_ASO!F40,Konti_ASO!E44:E45,Konti_ASO!B76)</f>
        <v>0</v>
      </c>
      <c r="H87" s="788">
        <f>Konti_ASO!D91</f>
        <v>0</v>
      </c>
      <c r="I87" s="789"/>
      <c r="J87" s="790"/>
      <c r="K87" s="790"/>
      <c r="L87" s="791">
        <f>Konti_ASO!D86</f>
        <v>0</v>
      </c>
      <c r="M87" s="792">
        <f>Konti_ASO!L63</f>
        <v>0</v>
      </c>
      <c r="N87" s="505"/>
      <c r="P87" s="505"/>
    </row>
    <row r="88" spans="1:17" ht="3.75" customHeight="1" x14ac:dyDescent="0.25">
      <c r="A88" s="504"/>
      <c r="B88" s="504"/>
      <c r="C88" s="504"/>
      <c r="D88" s="504"/>
      <c r="E88" s="505"/>
      <c r="F88" s="785"/>
      <c r="G88" s="504"/>
      <c r="H88" s="504"/>
      <c r="I88" s="504"/>
      <c r="J88" s="504"/>
      <c r="K88" s="504"/>
      <c r="O88" s="504"/>
      <c r="P88" s="504"/>
    </row>
    <row r="89" spans="1:17" ht="15" x14ac:dyDescent="0.25">
      <c r="A89" s="504"/>
      <c r="B89" s="504"/>
      <c r="C89" s="504"/>
      <c r="D89" s="780" t="s">
        <v>354</v>
      </c>
      <c r="E89" s="786">
        <f>E87-E85</f>
        <v>0</v>
      </c>
      <c r="F89" s="785"/>
      <c r="G89" s="787">
        <f>G87-G85-K85</f>
        <v>0</v>
      </c>
      <c r="H89" s="792">
        <f>H87-H85</f>
        <v>0</v>
      </c>
      <c r="I89" s="789"/>
      <c r="J89" s="790"/>
      <c r="K89" s="790"/>
      <c r="L89" s="791">
        <f>L87-L85</f>
        <v>0</v>
      </c>
      <c r="M89" s="791">
        <f>M87-M85</f>
        <v>0</v>
      </c>
      <c r="N89" s="505"/>
      <c r="P89" s="505"/>
    </row>
    <row r="90" spans="1:17" ht="15" x14ac:dyDescent="0.25">
      <c r="A90" s="504"/>
      <c r="B90" s="504"/>
      <c r="C90" s="504"/>
      <c r="D90" s="504"/>
      <c r="E90" s="505"/>
      <c r="F90" s="785"/>
      <c r="G90" s="504"/>
      <c r="H90" s="504"/>
      <c r="I90" s="504"/>
      <c r="J90" s="504"/>
      <c r="K90" s="504"/>
      <c r="O90" s="568"/>
    </row>
    <row r="91" spans="1:17" ht="15" x14ac:dyDescent="0.25">
      <c r="O91" s="568"/>
    </row>
    <row r="92" spans="1:17" ht="15" x14ac:dyDescent="0.25">
      <c r="O92" s="568"/>
    </row>
    <row r="93" spans="1:17" ht="15" x14ac:dyDescent="0.25">
      <c r="O93" s="568"/>
    </row>
    <row r="94" spans="1:17" ht="15" x14ac:dyDescent="0.25">
      <c r="O94" s="568"/>
    </row>
    <row r="95" spans="1:17" ht="15" x14ac:dyDescent="0.25">
      <c r="O95" s="568"/>
    </row>
    <row r="96" spans="1:17" ht="15" x14ac:dyDescent="0.25">
      <c r="O96" s="568"/>
    </row>
    <row r="97" spans="15:15" ht="15" x14ac:dyDescent="0.25">
      <c r="O97" s="568"/>
    </row>
    <row r="98" spans="15:15" ht="15" x14ac:dyDescent="0.25">
      <c r="O98" s="568"/>
    </row>
    <row r="99" spans="15:15" ht="15" x14ac:dyDescent="0.25">
      <c r="O99" s="568"/>
    </row>
    <row r="100" spans="15:15" ht="15" x14ac:dyDescent="0.25">
      <c r="O100" s="568"/>
    </row>
    <row r="101" spans="15:15" ht="15" x14ac:dyDescent="0.25">
      <c r="O101" s="568"/>
    </row>
    <row r="102" spans="15:15" ht="15" x14ac:dyDescent="0.25">
      <c r="O102" s="568"/>
    </row>
    <row r="103" spans="15:15" ht="15" x14ac:dyDescent="0.25">
      <c r="O103" s="568"/>
    </row>
    <row r="104" spans="15:15" ht="15" x14ac:dyDescent="0.25">
      <c r="O104" s="568"/>
    </row>
    <row r="105" spans="15:15" ht="15" x14ac:dyDescent="0.25">
      <c r="O105" s="568"/>
    </row>
    <row r="106" spans="15:15" ht="15" x14ac:dyDescent="0.25">
      <c r="O106" s="568"/>
    </row>
    <row r="107" spans="15:15" ht="15" x14ac:dyDescent="0.25">
      <c r="O107" s="568"/>
    </row>
    <row r="108" spans="15:15" ht="15" x14ac:dyDescent="0.25">
      <c r="O108" s="568"/>
    </row>
    <row r="109" spans="15:15" ht="15" x14ac:dyDescent="0.25">
      <c r="O109" s="568"/>
    </row>
    <row r="110" spans="15:15" ht="15" x14ac:dyDescent="0.25">
      <c r="O110" s="568"/>
    </row>
    <row r="111" spans="15:15" ht="15" x14ac:dyDescent="0.25">
      <c r="O111" s="568"/>
    </row>
    <row r="112" spans="15:15" ht="15" x14ac:dyDescent="0.25">
      <c r="O112" s="568"/>
    </row>
    <row r="113" spans="15:15" ht="15" x14ac:dyDescent="0.25">
      <c r="O113" s="568"/>
    </row>
    <row r="114" spans="15:15" ht="15" x14ac:dyDescent="0.25">
      <c r="O114" s="568"/>
    </row>
    <row r="115" spans="15:15" ht="15" x14ac:dyDescent="0.25">
      <c r="O115" s="568"/>
    </row>
    <row r="116" spans="15:15" ht="15" x14ac:dyDescent="0.25">
      <c r="O116" s="568"/>
    </row>
    <row r="117" spans="15:15" ht="15" x14ac:dyDescent="0.25">
      <c r="O117" s="568"/>
    </row>
    <row r="118" spans="15:15" ht="15" x14ac:dyDescent="0.25">
      <c r="O118" s="568"/>
    </row>
    <row r="119" spans="15:15" ht="15" x14ac:dyDescent="0.25">
      <c r="O119" s="568"/>
    </row>
    <row r="120" spans="15:15" ht="15" x14ac:dyDescent="0.25">
      <c r="O120" s="568"/>
    </row>
    <row r="121" spans="15:15" ht="15" x14ac:dyDescent="0.25">
      <c r="O121" s="568"/>
    </row>
    <row r="122" spans="15:15" ht="15" x14ac:dyDescent="0.25">
      <c r="O122" s="568"/>
    </row>
    <row r="123" spans="15:15" ht="15" x14ac:dyDescent="0.25">
      <c r="O123" s="568"/>
    </row>
    <row r="124" spans="15:15" ht="15" x14ac:dyDescent="0.25">
      <c r="O124" s="568"/>
    </row>
    <row r="125" spans="15:15" ht="15" x14ac:dyDescent="0.25">
      <c r="O125" s="568"/>
    </row>
    <row r="126" spans="15:15" ht="15" x14ac:dyDescent="0.25">
      <c r="O126" s="568"/>
    </row>
    <row r="127" spans="15:15" ht="15" x14ac:dyDescent="0.25">
      <c r="O127" s="568"/>
    </row>
    <row r="128" spans="15:15" ht="15" x14ac:dyDescent="0.25">
      <c r="O128" s="568"/>
    </row>
    <row r="129" spans="15:15" ht="15" x14ac:dyDescent="0.25">
      <c r="O129" s="568"/>
    </row>
    <row r="130" spans="15:15" ht="15" x14ac:dyDescent="0.25">
      <c r="O130" s="568"/>
    </row>
    <row r="131" spans="15:15" ht="15" x14ac:dyDescent="0.25">
      <c r="O131" s="568"/>
    </row>
    <row r="132" spans="15:15" ht="15" x14ac:dyDescent="0.25">
      <c r="O132" s="568"/>
    </row>
    <row r="133" spans="15:15" ht="15" x14ac:dyDescent="0.25">
      <c r="O133" s="568"/>
    </row>
    <row r="134" spans="15:15" ht="15" x14ac:dyDescent="0.25">
      <c r="O134" s="568"/>
    </row>
    <row r="135" spans="15:15" ht="15" x14ac:dyDescent="0.25">
      <c r="O135" s="568"/>
    </row>
    <row r="136" spans="15:15" ht="15" x14ac:dyDescent="0.25">
      <c r="O136" s="568"/>
    </row>
    <row r="137" spans="15:15" ht="15" x14ac:dyDescent="0.25">
      <c r="O137" s="568"/>
    </row>
    <row r="138" spans="15:15" ht="15" x14ac:dyDescent="0.25">
      <c r="O138" s="568"/>
    </row>
    <row r="139" spans="15:15" ht="15" x14ac:dyDescent="0.25">
      <c r="O139" s="568"/>
    </row>
    <row r="140" spans="15:15" ht="15" x14ac:dyDescent="0.25">
      <c r="O140" s="568"/>
    </row>
    <row r="141" spans="15:15" ht="15" x14ac:dyDescent="0.25">
      <c r="O141" s="568"/>
    </row>
    <row r="142" spans="15:15" ht="15" x14ac:dyDescent="0.25">
      <c r="O142" s="568"/>
    </row>
    <row r="143" spans="15:15" ht="15" x14ac:dyDescent="0.25">
      <c r="O143" s="568"/>
    </row>
    <row r="144" spans="15:15" ht="15" x14ac:dyDescent="0.25">
      <c r="O144" s="568"/>
    </row>
    <row r="145" spans="15:15" ht="15" x14ac:dyDescent="0.25">
      <c r="O145" s="568"/>
    </row>
    <row r="146" spans="15:15" ht="15" x14ac:dyDescent="0.25">
      <c r="O146" s="568"/>
    </row>
    <row r="147" spans="15:15" ht="15" x14ac:dyDescent="0.25">
      <c r="O147" s="568"/>
    </row>
    <row r="148" spans="15:15" ht="15" x14ac:dyDescent="0.25">
      <c r="O148" s="568"/>
    </row>
    <row r="149" spans="15:15" ht="15" x14ac:dyDescent="0.25">
      <c r="O149" s="568"/>
    </row>
    <row r="150" spans="15:15" ht="15" x14ac:dyDescent="0.25">
      <c r="O150" s="568"/>
    </row>
    <row r="151" spans="15:15" ht="15" x14ac:dyDescent="0.25">
      <c r="O151" s="568"/>
    </row>
    <row r="152" spans="15:15" ht="15" x14ac:dyDescent="0.25">
      <c r="O152" s="568"/>
    </row>
    <row r="153" spans="15:15" ht="0" hidden="1" customHeight="1" x14ac:dyDescent="0.25">
      <c r="O153" s="568"/>
    </row>
    <row r="154" spans="15:15" ht="0" hidden="1" customHeight="1" x14ac:dyDescent="0.25">
      <c r="O154" s="568"/>
    </row>
    <row r="155" spans="15:15" ht="0" hidden="1" customHeight="1" x14ac:dyDescent="0.25">
      <c r="O155" s="568"/>
    </row>
    <row r="156" spans="15:15" ht="0" hidden="1" customHeight="1" x14ac:dyDescent="0.25">
      <c r="O156" s="568"/>
    </row>
    <row r="157" spans="15:15" ht="0" hidden="1" customHeight="1" x14ac:dyDescent="0.25">
      <c r="O157" s="568"/>
    </row>
    <row r="158" spans="15:15" ht="0" hidden="1" customHeight="1" x14ac:dyDescent="0.25">
      <c r="O158" s="568"/>
    </row>
    <row r="159" spans="15:15" ht="0" hidden="1" customHeight="1" x14ac:dyDescent="0.25">
      <c r="O159" s="568"/>
    </row>
    <row r="160" spans="15:15" ht="0" hidden="1" customHeight="1" x14ac:dyDescent="0.25">
      <c r="O160" s="568"/>
    </row>
    <row r="161" spans="15:15" ht="0" hidden="1" customHeight="1" x14ac:dyDescent="0.25">
      <c r="O161" s="568"/>
    </row>
    <row r="162" spans="15:15" ht="0" hidden="1" customHeight="1" x14ac:dyDescent="0.25">
      <c r="O162" s="568"/>
    </row>
    <row r="163" spans="15:15" ht="0" hidden="1" customHeight="1" x14ac:dyDescent="0.25">
      <c r="O163" s="568"/>
    </row>
    <row r="164" spans="15:15" ht="0" hidden="1" customHeight="1" x14ac:dyDescent="0.25">
      <c r="O164" s="568"/>
    </row>
    <row r="165" spans="15:15" ht="0" hidden="1" customHeight="1" x14ac:dyDescent="0.25">
      <c r="O165" s="568"/>
    </row>
    <row r="166" spans="15:15" ht="0" hidden="1" customHeight="1" x14ac:dyDescent="0.25">
      <c r="O166" s="568"/>
    </row>
    <row r="167" spans="15:15" ht="0" hidden="1" customHeight="1" x14ac:dyDescent="0.25">
      <c r="O167" s="568"/>
    </row>
    <row r="168" spans="15:15" ht="0" hidden="1" customHeight="1" x14ac:dyDescent="0.25">
      <c r="O168" s="568"/>
    </row>
    <row r="169" spans="15:15" ht="0" hidden="1" customHeight="1" x14ac:dyDescent="0.25">
      <c r="O169" s="568"/>
    </row>
    <row r="170" spans="15:15" ht="0" hidden="1" customHeight="1" x14ac:dyDescent="0.25">
      <c r="O170" s="568"/>
    </row>
    <row r="171" spans="15:15" ht="0" hidden="1" customHeight="1" x14ac:dyDescent="0.25">
      <c r="O171" s="568"/>
    </row>
    <row r="172" spans="15:15" ht="0" hidden="1" customHeight="1" x14ac:dyDescent="0.25">
      <c r="O172" s="568"/>
    </row>
    <row r="173" spans="15:15" ht="0" hidden="1" customHeight="1" x14ac:dyDescent="0.25">
      <c r="O173" s="568"/>
    </row>
    <row r="174" spans="15:15" ht="0" hidden="1" customHeight="1" x14ac:dyDescent="0.25">
      <c r="O174" s="568"/>
    </row>
    <row r="175" spans="15:15" ht="0" hidden="1" customHeight="1" x14ac:dyDescent="0.25">
      <c r="O175" s="568"/>
    </row>
    <row r="176" spans="15:15" ht="0" hidden="1" customHeight="1" x14ac:dyDescent="0.25">
      <c r="O176" s="568"/>
    </row>
    <row r="177" spans="15:15" ht="0" hidden="1" customHeight="1" x14ac:dyDescent="0.25">
      <c r="O177" s="568"/>
    </row>
    <row r="178" spans="15:15" ht="0" hidden="1" customHeight="1" x14ac:dyDescent="0.25">
      <c r="O178" s="568"/>
    </row>
    <row r="179" spans="15:15" ht="0" hidden="1" customHeight="1" x14ac:dyDescent="0.25">
      <c r="O179" s="568"/>
    </row>
    <row r="180" spans="15:15" ht="0" hidden="1" customHeight="1" x14ac:dyDescent="0.25">
      <c r="O180" s="568"/>
    </row>
    <row r="181" spans="15:15" ht="0" hidden="1" customHeight="1" x14ac:dyDescent="0.25">
      <c r="O181" s="568"/>
    </row>
    <row r="182" spans="15:15" ht="0" hidden="1" customHeight="1" x14ac:dyDescent="0.25">
      <c r="O182" s="568"/>
    </row>
    <row r="183" spans="15:15" ht="0" hidden="1" customHeight="1" x14ac:dyDescent="0.25">
      <c r="O183" s="568"/>
    </row>
    <row r="184" spans="15:15" ht="0" hidden="1" customHeight="1" x14ac:dyDescent="0.25">
      <c r="O184" s="568"/>
    </row>
    <row r="185" spans="15:15" ht="0" hidden="1" customHeight="1" x14ac:dyDescent="0.25">
      <c r="O185" s="568"/>
    </row>
    <row r="186" spans="15:15" ht="0" hidden="1" customHeight="1" x14ac:dyDescent="0.25">
      <c r="O186" s="568"/>
    </row>
    <row r="187" spans="15:15" ht="0" hidden="1" customHeight="1" x14ac:dyDescent="0.25">
      <c r="O187" s="568"/>
    </row>
    <row r="188" spans="15:15" ht="0" hidden="1" customHeight="1" x14ac:dyDescent="0.25">
      <c r="O188" s="568"/>
    </row>
    <row r="189" spans="15:15" ht="0" hidden="1" customHeight="1" x14ac:dyDescent="0.25">
      <c r="O189" s="568"/>
    </row>
    <row r="190" spans="15:15" ht="0" hidden="1" customHeight="1" x14ac:dyDescent="0.25">
      <c r="O190" s="568"/>
    </row>
    <row r="191" spans="15:15" ht="0" hidden="1" customHeight="1" x14ac:dyDescent="0.25">
      <c r="O191" s="568"/>
    </row>
    <row r="192" spans="15:15" ht="0" hidden="1" customHeight="1" x14ac:dyDescent="0.25">
      <c r="O192" s="568"/>
    </row>
    <row r="193" spans="15:15" ht="0" hidden="1" customHeight="1" x14ac:dyDescent="0.25">
      <c r="O193" s="568"/>
    </row>
    <row r="194" spans="15:15" ht="0" hidden="1" customHeight="1" x14ac:dyDescent="0.25">
      <c r="O194" s="568"/>
    </row>
    <row r="195" spans="15:15" ht="0" hidden="1" customHeight="1" x14ac:dyDescent="0.25">
      <c r="O195" s="568"/>
    </row>
    <row r="196" spans="15:15" ht="0" hidden="1" customHeight="1" x14ac:dyDescent="0.25">
      <c r="O196" s="568"/>
    </row>
    <row r="197" spans="15:15" ht="0" hidden="1" customHeight="1" x14ac:dyDescent="0.25">
      <c r="O197" s="568"/>
    </row>
    <row r="198" spans="15:15" ht="0" hidden="1" customHeight="1" x14ac:dyDescent="0.25">
      <c r="O198" s="568"/>
    </row>
    <row r="199" spans="15:15" ht="0" hidden="1" customHeight="1" x14ac:dyDescent="0.25">
      <c r="O199" s="568"/>
    </row>
    <row r="200" spans="15:15" ht="0" hidden="1" customHeight="1" x14ac:dyDescent="0.25">
      <c r="O200" s="568"/>
    </row>
    <row r="201" spans="15:15" ht="0" hidden="1" customHeight="1" x14ac:dyDescent="0.25">
      <c r="O201" s="568"/>
    </row>
    <row r="202" spans="15:15" ht="0" hidden="1" customHeight="1" x14ac:dyDescent="0.25">
      <c r="O202" s="568"/>
    </row>
    <row r="203" spans="15:15" ht="0" hidden="1" customHeight="1" x14ac:dyDescent="0.25">
      <c r="O203" s="568"/>
    </row>
    <row r="204" spans="15:15" ht="0" hidden="1" customHeight="1" x14ac:dyDescent="0.25">
      <c r="O204" s="568"/>
    </row>
    <row r="205" spans="15:15" ht="0" hidden="1" customHeight="1" x14ac:dyDescent="0.25">
      <c r="O205" s="568"/>
    </row>
    <row r="206" spans="15:15" ht="0" hidden="1" customHeight="1" x14ac:dyDescent="0.25">
      <c r="O206" s="568"/>
    </row>
    <row r="207" spans="15:15" ht="0" hidden="1" customHeight="1" x14ac:dyDescent="0.25">
      <c r="O207" s="568"/>
    </row>
    <row r="208" spans="15:15" ht="0" hidden="1" customHeight="1" x14ac:dyDescent="0.25">
      <c r="O208" s="568"/>
    </row>
    <row r="209" spans="15:15" ht="0" hidden="1" customHeight="1" x14ac:dyDescent="0.25">
      <c r="O209" s="568"/>
    </row>
    <row r="210" spans="15:15" ht="0" hidden="1" customHeight="1" x14ac:dyDescent="0.25">
      <c r="O210" s="568"/>
    </row>
    <row r="211" spans="15:15" ht="0" hidden="1" customHeight="1" x14ac:dyDescent="0.25">
      <c r="O211" s="568"/>
    </row>
    <row r="212" spans="15:15" ht="0" hidden="1" customHeight="1" x14ac:dyDescent="0.25">
      <c r="O212" s="568"/>
    </row>
    <row r="213" spans="15:15" ht="0" hidden="1" customHeight="1" x14ac:dyDescent="0.25">
      <c r="O213" s="568"/>
    </row>
    <row r="214" spans="15:15" ht="0" hidden="1" customHeight="1" x14ac:dyDescent="0.25">
      <c r="O214" s="568"/>
    </row>
    <row r="215" spans="15:15" ht="0" hidden="1" customHeight="1" x14ac:dyDescent="0.25">
      <c r="O215" s="568"/>
    </row>
    <row r="216" spans="15:15" ht="0" hidden="1" customHeight="1" x14ac:dyDescent="0.25">
      <c r="O216" s="568"/>
    </row>
    <row r="217" spans="15:15" ht="0" hidden="1" customHeight="1" x14ac:dyDescent="0.25">
      <c r="O217" s="568"/>
    </row>
    <row r="218" spans="15:15" ht="0" hidden="1" customHeight="1" x14ac:dyDescent="0.25">
      <c r="O218" s="568"/>
    </row>
    <row r="219" spans="15:15" ht="0" hidden="1" customHeight="1" x14ac:dyDescent="0.25">
      <c r="O219" s="568"/>
    </row>
    <row r="220" spans="15:15" ht="0" hidden="1" customHeight="1" x14ac:dyDescent="0.25">
      <c r="O220" s="568"/>
    </row>
    <row r="221" spans="15:15" ht="0" hidden="1" customHeight="1" x14ac:dyDescent="0.25">
      <c r="O221" s="568"/>
    </row>
    <row r="222" spans="15:15" ht="0" hidden="1" customHeight="1" x14ac:dyDescent="0.25">
      <c r="O222" s="568"/>
    </row>
    <row r="223" spans="15:15" ht="0" hidden="1" customHeight="1" x14ac:dyDescent="0.25">
      <c r="O223" s="568"/>
    </row>
    <row r="224" spans="15:15" ht="0" hidden="1" customHeight="1" x14ac:dyDescent="0.25">
      <c r="O224" s="568"/>
    </row>
    <row r="225" spans="15:15" ht="0" hidden="1" customHeight="1" x14ac:dyDescent="0.25">
      <c r="O225" s="568"/>
    </row>
    <row r="226" spans="15:15" ht="0" hidden="1" customHeight="1" x14ac:dyDescent="0.25">
      <c r="O226" s="568"/>
    </row>
    <row r="227" spans="15:15" ht="0" hidden="1" customHeight="1" x14ac:dyDescent="0.25">
      <c r="O227" s="568"/>
    </row>
    <row r="228" spans="15:15" ht="0" hidden="1" customHeight="1" x14ac:dyDescent="0.25">
      <c r="O228" s="568"/>
    </row>
    <row r="229" spans="15:15" ht="0" hidden="1" customHeight="1" x14ac:dyDescent="0.25">
      <c r="O229" s="568"/>
    </row>
    <row r="230" spans="15:15" ht="0" hidden="1" customHeight="1" x14ac:dyDescent="0.25">
      <c r="O230" s="568"/>
    </row>
    <row r="231" spans="15:15" ht="0" hidden="1" customHeight="1" x14ac:dyDescent="0.25">
      <c r="O231" s="568"/>
    </row>
    <row r="232" spans="15:15" ht="0" hidden="1" customHeight="1" x14ac:dyDescent="0.25">
      <c r="O232" s="568"/>
    </row>
    <row r="233" spans="15:15" ht="0" hidden="1" customHeight="1" x14ac:dyDescent="0.25">
      <c r="O233" s="568"/>
    </row>
    <row r="234" spans="15:15" ht="0" hidden="1" customHeight="1" x14ac:dyDescent="0.25">
      <c r="O234" s="568"/>
    </row>
    <row r="235" spans="15:15" ht="0" hidden="1" customHeight="1" x14ac:dyDescent="0.25">
      <c r="O235" s="568"/>
    </row>
    <row r="236" spans="15:15" ht="0" hidden="1" customHeight="1" x14ac:dyDescent="0.25">
      <c r="O236" s="568"/>
    </row>
    <row r="237" spans="15:15" ht="0" hidden="1" customHeight="1" x14ac:dyDescent="0.25">
      <c r="O237" s="568"/>
    </row>
    <row r="238" spans="15:15" ht="0" hidden="1" customHeight="1" x14ac:dyDescent="0.25">
      <c r="O238" s="568"/>
    </row>
    <row r="239" spans="15:15" ht="0" hidden="1" customHeight="1" x14ac:dyDescent="0.25">
      <c r="O239" s="568"/>
    </row>
    <row r="240" spans="15:15" ht="0" hidden="1" customHeight="1" x14ac:dyDescent="0.25">
      <c r="O240" s="568"/>
    </row>
    <row r="241" spans="15:15" ht="0" hidden="1" customHeight="1" x14ac:dyDescent="0.25">
      <c r="O241" s="568"/>
    </row>
    <row r="242" spans="15:15" ht="0" hidden="1" customHeight="1" x14ac:dyDescent="0.25">
      <c r="O242" s="568"/>
    </row>
    <row r="243" spans="15:15" ht="0" hidden="1" customHeight="1" x14ac:dyDescent="0.25">
      <c r="O243" s="568"/>
    </row>
    <row r="244" spans="15:15" ht="0" hidden="1" customHeight="1" x14ac:dyDescent="0.25">
      <c r="O244" s="568"/>
    </row>
    <row r="245" spans="15:15" ht="0" hidden="1" customHeight="1" x14ac:dyDescent="0.25">
      <c r="O245" s="568"/>
    </row>
    <row r="246" spans="15:15" ht="0" hidden="1" customHeight="1" x14ac:dyDescent="0.25">
      <c r="O246" s="568"/>
    </row>
    <row r="247" spans="15:15" ht="0" hidden="1" customHeight="1" x14ac:dyDescent="0.25">
      <c r="O247" s="568"/>
    </row>
    <row r="248" spans="15:15" ht="0" hidden="1" customHeight="1" x14ac:dyDescent="0.25">
      <c r="O248" s="568"/>
    </row>
    <row r="249" spans="15:15" ht="0" hidden="1" customHeight="1" x14ac:dyDescent="0.25">
      <c r="O249" s="568"/>
    </row>
  </sheetData>
  <sheetProtection algorithmName="SHA-512" hashValue="WSccLoAa1RvQa/DqwifTZDU5Voxm5pZ3ITfoQJNNy8EVQgQicqfQAbdbducRKPiZjfQ/RUBWCWaPIjucd+xihg==" saltValue="C6C+AHqhoKV5XtrRHfKcDQ==" spinCount="100000" sheet="1" formatRows="0"/>
  <mergeCells count="1">
    <mergeCell ref="A4:B4"/>
  </mergeCells>
  <conditionalFormatting sqref="E89 G89:H89 L89:M89">
    <cfRule type="cellIs" dxfId="2" priority="1" operator="lessThan">
      <formula>0</formula>
    </cfRule>
  </conditionalFormatting>
  <dataValidations count="13">
    <dataValidation type="decimal" allowBlank="1" showInputMessage="1" showErrorMessage="1" promptTitle="Wert von 0 bis 1" prompt="Unterrichtet eine Lehrperson zB mit 60% klassenführend ist hier 0,6 einzugeben._x000a__x000a_Hier ist nicht zwangsweise der Klassenvorstand gefragt, sondern welche Lehrpersonen klassenführend unterrichten." sqref="E5:E84">
      <formula1>0</formula1>
      <formula2>2</formula2>
    </dataValidation>
    <dataValidation allowBlank="1" showInputMessage="1" showErrorMessage="1" promptTitle="Leitung" prompt="Hier bitte den Namen der Leitung eingeben." sqref="A5:B5"/>
    <dataValidation allowBlank="1" showInputMessage="1" showErrorMessage="1" errorTitle="Keine Eingabe" promptTitle="Summebildung" prompt="Die Anzahl der Unterrichtstunden in den entsprechenden Fächern in den Spalte G bis O eintragen." sqref="Q5:Q84"/>
    <dataValidation allowBlank="1" showInputMessage="1" showErrorMessage="1" prompt="bei Zutreffen &quot;X&quot; oder &quot;ja&quot; eingeben" sqref="WVM983045:WVM983087 JA5:JA47 SW5:SW47 ACS5:ACS47 AMO5:AMO47 AWK5:AWK47 BGG5:BGG47 BQC5:BQC47 BZY5:BZY47 CJU5:CJU47 CTQ5:CTQ47 DDM5:DDM47 DNI5:DNI47 DXE5:DXE47 EHA5:EHA47 EQW5:EQW47 FAS5:FAS47 FKO5:FKO47 FUK5:FUK47 GEG5:GEG47 GOC5:GOC47 GXY5:GXY47 HHU5:HHU47 HRQ5:HRQ47 IBM5:IBM47 ILI5:ILI47 IVE5:IVE47 JFA5:JFA47 JOW5:JOW47 JYS5:JYS47 KIO5:KIO47 KSK5:KSK47 LCG5:LCG47 LMC5:LMC47 LVY5:LVY47 MFU5:MFU47 MPQ5:MPQ47 MZM5:MZM47 NJI5:NJI47 NTE5:NTE47 ODA5:ODA47 OMW5:OMW47 OWS5:OWS47 PGO5:PGO47 PQK5:PQK47 QAG5:QAG47 QKC5:QKC47 QTY5:QTY47 RDU5:RDU47 RNQ5:RNQ47 RXM5:RXM47 SHI5:SHI47 SRE5:SRE47 TBA5:TBA47 TKW5:TKW47 TUS5:TUS47 UEO5:UEO47 UOK5:UOK47 UYG5:UYG47 VIC5:VIC47 VRY5:VRY47 WBU5:WBU47 WLQ5:WLQ47 WVM5:WVM47 G65541:G65583 JA65541:JA65583 SW65541:SW65583 ACS65541:ACS65583 AMO65541:AMO65583 AWK65541:AWK65583 BGG65541:BGG65583 BQC65541:BQC65583 BZY65541:BZY65583 CJU65541:CJU65583 CTQ65541:CTQ65583 DDM65541:DDM65583 DNI65541:DNI65583 DXE65541:DXE65583 EHA65541:EHA65583 EQW65541:EQW65583 FAS65541:FAS65583 FKO65541:FKO65583 FUK65541:FUK65583 GEG65541:GEG65583 GOC65541:GOC65583 GXY65541:GXY65583 HHU65541:HHU65583 HRQ65541:HRQ65583 IBM65541:IBM65583 ILI65541:ILI65583 IVE65541:IVE65583 JFA65541:JFA65583 JOW65541:JOW65583 JYS65541:JYS65583 KIO65541:KIO65583 KSK65541:KSK65583 LCG65541:LCG65583 LMC65541:LMC65583 LVY65541:LVY65583 MFU65541:MFU65583 MPQ65541:MPQ65583 MZM65541:MZM65583 NJI65541:NJI65583 NTE65541:NTE65583 ODA65541:ODA65583 OMW65541:OMW65583 OWS65541:OWS65583 PGO65541:PGO65583 PQK65541:PQK65583 QAG65541:QAG65583 QKC65541:QKC65583 QTY65541:QTY65583 RDU65541:RDU65583 RNQ65541:RNQ65583 RXM65541:RXM65583 SHI65541:SHI65583 SRE65541:SRE65583 TBA65541:TBA65583 TKW65541:TKW65583 TUS65541:TUS65583 UEO65541:UEO65583 UOK65541:UOK65583 UYG65541:UYG65583 VIC65541:VIC65583 VRY65541:VRY65583 WBU65541:WBU65583 WLQ65541:WLQ65583 WVM65541:WVM65583 G131077:G131119 JA131077:JA131119 SW131077:SW131119 ACS131077:ACS131119 AMO131077:AMO131119 AWK131077:AWK131119 BGG131077:BGG131119 BQC131077:BQC131119 BZY131077:BZY131119 CJU131077:CJU131119 CTQ131077:CTQ131119 DDM131077:DDM131119 DNI131077:DNI131119 DXE131077:DXE131119 EHA131077:EHA131119 EQW131077:EQW131119 FAS131077:FAS131119 FKO131077:FKO131119 FUK131077:FUK131119 GEG131077:GEG131119 GOC131077:GOC131119 GXY131077:GXY131119 HHU131077:HHU131119 HRQ131077:HRQ131119 IBM131077:IBM131119 ILI131077:ILI131119 IVE131077:IVE131119 JFA131077:JFA131119 JOW131077:JOW131119 JYS131077:JYS131119 KIO131077:KIO131119 KSK131077:KSK131119 LCG131077:LCG131119 LMC131077:LMC131119 LVY131077:LVY131119 MFU131077:MFU131119 MPQ131077:MPQ131119 MZM131077:MZM131119 NJI131077:NJI131119 NTE131077:NTE131119 ODA131077:ODA131119 OMW131077:OMW131119 OWS131077:OWS131119 PGO131077:PGO131119 PQK131077:PQK131119 QAG131077:QAG131119 QKC131077:QKC131119 QTY131077:QTY131119 RDU131077:RDU131119 RNQ131077:RNQ131119 RXM131077:RXM131119 SHI131077:SHI131119 SRE131077:SRE131119 TBA131077:TBA131119 TKW131077:TKW131119 TUS131077:TUS131119 UEO131077:UEO131119 UOK131077:UOK131119 UYG131077:UYG131119 VIC131077:VIC131119 VRY131077:VRY131119 WBU131077:WBU131119 WLQ131077:WLQ131119 WVM131077:WVM131119 G196613:G196655 JA196613:JA196655 SW196613:SW196655 ACS196613:ACS196655 AMO196613:AMO196655 AWK196613:AWK196655 BGG196613:BGG196655 BQC196613:BQC196655 BZY196613:BZY196655 CJU196613:CJU196655 CTQ196613:CTQ196655 DDM196613:DDM196655 DNI196613:DNI196655 DXE196613:DXE196655 EHA196613:EHA196655 EQW196613:EQW196655 FAS196613:FAS196655 FKO196613:FKO196655 FUK196613:FUK196655 GEG196613:GEG196655 GOC196613:GOC196655 GXY196613:GXY196655 HHU196613:HHU196655 HRQ196613:HRQ196655 IBM196613:IBM196655 ILI196613:ILI196655 IVE196613:IVE196655 JFA196613:JFA196655 JOW196613:JOW196655 JYS196613:JYS196655 KIO196613:KIO196655 KSK196613:KSK196655 LCG196613:LCG196655 LMC196613:LMC196655 LVY196613:LVY196655 MFU196613:MFU196655 MPQ196613:MPQ196655 MZM196613:MZM196655 NJI196613:NJI196655 NTE196613:NTE196655 ODA196613:ODA196655 OMW196613:OMW196655 OWS196613:OWS196655 PGO196613:PGO196655 PQK196613:PQK196655 QAG196613:QAG196655 QKC196613:QKC196655 QTY196613:QTY196655 RDU196613:RDU196655 RNQ196613:RNQ196655 RXM196613:RXM196655 SHI196613:SHI196655 SRE196613:SRE196655 TBA196613:TBA196655 TKW196613:TKW196655 TUS196613:TUS196655 UEO196613:UEO196655 UOK196613:UOK196655 UYG196613:UYG196655 VIC196613:VIC196655 VRY196613:VRY196655 WBU196613:WBU196655 WLQ196613:WLQ196655 WVM196613:WVM196655 G262149:G262191 JA262149:JA262191 SW262149:SW262191 ACS262149:ACS262191 AMO262149:AMO262191 AWK262149:AWK262191 BGG262149:BGG262191 BQC262149:BQC262191 BZY262149:BZY262191 CJU262149:CJU262191 CTQ262149:CTQ262191 DDM262149:DDM262191 DNI262149:DNI262191 DXE262149:DXE262191 EHA262149:EHA262191 EQW262149:EQW262191 FAS262149:FAS262191 FKO262149:FKO262191 FUK262149:FUK262191 GEG262149:GEG262191 GOC262149:GOC262191 GXY262149:GXY262191 HHU262149:HHU262191 HRQ262149:HRQ262191 IBM262149:IBM262191 ILI262149:ILI262191 IVE262149:IVE262191 JFA262149:JFA262191 JOW262149:JOW262191 JYS262149:JYS262191 KIO262149:KIO262191 KSK262149:KSK262191 LCG262149:LCG262191 LMC262149:LMC262191 LVY262149:LVY262191 MFU262149:MFU262191 MPQ262149:MPQ262191 MZM262149:MZM262191 NJI262149:NJI262191 NTE262149:NTE262191 ODA262149:ODA262191 OMW262149:OMW262191 OWS262149:OWS262191 PGO262149:PGO262191 PQK262149:PQK262191 QAG262149:QAG262191 QKC262149:QKC262191 QTY262149:QTY262191 RDU262149:RDU262191 RNQ262149:RNQ262191 RXM262149:RXM262191 SHI262149:SHI262191 SRE262149:SRE262191 TBA262149:TBA262191 TKW262149:TKW262191 TUS262149:TUS262191 UEO262149:UEO262191 UOK262149:UOK262191 UYG262149:UYG262191 VIC262149:VIC262191 VRY262149:VRY262191 WBU262149:WBU262191 WLQ262149:WLQ262191 WVM262149:WVM262191 G327685:G327727 JA327685:JA327727 SW327685:SW327727 ACS327685:ACS327727 AMO327685:AMO327727 AWK327685:AWK327727 BGG327685:BGG327727 BQC327685:BQC327727 BZY327685:BZY327727 CJU327685:CJU327727 CTQ327685:CTQ327727 DDM327685:DDM327727 DNI327685:DNI327727 DXE327685:DXE327727 EHA327685:EHA327727 EQW327685:EQW327727 FAS327685:FAS327727 FKO327685:FKO327727 FUK327685:FUK327727 GEG327685:GEG327727 GOC327685:GOC327727 GXY327685:GXY327727 HHU327685:HHU327727 HRQ327685:HRQ327727 IBM327685:IBM327727 ILI327685:ILI327727 IVE327685:IVE327727 JFA327685:JFA327727 JOW327685:JOW327727 JYS327685:JYS327727 KIO327685:KIO327727 KSK327685:KSK327727 LCG327685:LCG327727 LMC327685:LMC327727 LVY327685:LVY327727 MFU327685:MFU327727 MPQ327685:MPQ327727 MZM327685:MZM327727 NJI327685:NJI327727 NTE327685:NTE327727 ODA327685:ODA327727 OMW327685:OMW327727 OWS327685:OWS327727 PGO327685:PGO327727 PQK327685:PQK327727 QAG327685:QAG327727 QKC327685:QKC327727 QTY327685:QTY327727 RDU327685:RDU327727 RNQ327685:RNQ327727 RXM327685:RXM327727 SHI327685:SHI327727 SRE327685:SRE327727 TBA327685:TBA327727 TKW327685:TKW327727 TUS327685:TUS327727 UEO327685:UEO327727 UOK327685:UOK327727 UYG327685:UYG327727 VIC327685:VIC327727 VRY327685:VRY327727 WBU327685:WBU327727 WLQ327685:WLQ327727 WVM327685:WVM327727 G393221:G393263 JA393221:JA393263 SW393221:SW393263 ACS393221:ACS393263 AMO393221:AMO393263 AWK393221:AWK393263 BGG393221:BGG393263 BQC393221:BQC393263 BZY393221:BZY393263 CJU393221:CJU393263 CTQ393221:CTQ393263 DDM393221:DDM393263 DNI393221:DNI393263 DXE393221:DXE393263 EHA393221:EHA393263 EQW393221:EQW393263 FAS393221:FAS393263 FKO393221:FKO393263 FUK393221:FUK393263 GEG393221:GEG393263 GOC393221:GOC393263 GXY393221:GXY393263 HHU393221:HHU393263 HRQ393221:HRQ393263 IBM393221:IBM393263 ILI393221:ILI393263 IVE393221:IVE393263 JFA393221:JFA393263 JOW393221:JOW393263 JYS393221:JYS393263 KIO393221:KIO393263 KSK393221:KSK393263 LCG393221:LCG393263 LMC393221:LMC393263 LVY393221:LVY393263 MFU393221:MFU393263 MPQ393221:MPQ393263 MZM393221:MZM393263 NJI393221:NJI393263 NTE393221:NTE393263 ODA393221:ODA393263 OMW393221:OMW393263 OWS393221:OWS393263 PGO393221:PGO393263 PQK393221:PQK393263 QAG393221:QAG393263 QKC393221:QKC393263 QTY393221:QTY393263 RDU393221:RDU393263 RNQ393221:RNQ393263 RXM393221:RXM393263 SHI393221:SHI393263 SRE393221:SRE393263 TBA393221:TBA393263 TKW393221:TKW393263 TUS393221:TUS393263 UEO393221:UEO393263 UOK393221:UOK393263 UYG393221:UYG393263 VIC393221:VIC393263 VRY393221:VRY393263 WBU393221:WBU393263 WLQ393221:WLQ393263 WVM393221:WVM393263 G458757:G458799 JA458757:JA458799 SW458757:SW458799 ACS458757:ACS458799 AMO458757:AMO458799 AWK458757:AWK458799 BGG458757:BGG458799 BQC458757:BQC458799 BZY458757:BZY458799 CJU458757:CJU458799 CTQ458757:CTQ458799 DDM458757:DDM458799 DNI458757:DNI458799 DXE458757:DXE458799 EHA458757:EHA458799 EQW458757:EQW458799 FAS458757:FAS458799 FKO458757:FKO458799 FUK458757:FUK458799 GEG458757:GEG458799 GOC458757:GOC458799 GXY458757:GXY458799 HHU458757:HHU458799 HRQ458757:HRQ458799 IBM458757:IBM458799 ILI458757:ILI458799 IVE458757:IVE458799 JFA458757:JFA458799 JOW458757:JOW458799 JYS458757:JYS458799 KIO458757:KIO458799 KSK458757:KSK458799 LCG458757:LCG458799 LMC458757:LMC458799 LVY458757:LVY458799 MFU458757:MFU458799 MPQ458757:MPQ458799 MZM458757:MZM458799 NJI458757:NJI458799 NTE458757:NTE458799 ODA458757:ODA458799 OMW458757:OMW458799 OWS458757:OWS458799 PGO458757:PGO458799 PQK458757:PQK458799 QAG458757:QAG458799 QKC458757:QKC458799 QTY458757:QTY458799 RDU458757:RDU458799 RNQ458757:RNQ458799 RXM458757:RXM458799 SHI458757:SHI458799 SRE458757:SRE458799 TBA458757:TBA458799 TKW458757:TKW458799 TUS458757:TUS458799 UEO458757:UEO458799 UOK458757:UOK458799 UYG458757:UYG458799 VIC458757:VIC458799 VRY458757:VRY458799 WBU458757:WBU458799 WLQ458757:WLQ458799 WVM458757:WVM458799 G524293:G524335 JA524293:JA524335 SW524293:SW524335 ACS524293:ACS524335 AMO524293:AMO524335 AWK524293:AWK524335 BGG524293:BGG524335 BQC524293:BQC524335 BZY524293:BZY524335 CJU524293:CJU524335 CTQ524293:CTQ524335 DDM524293:DDM524335 DNI524293:DNI524335 DXE524293:DXE524335 EHA524293:EHA524335 EQW524293:EQW524335 FAS524293:FAS524335 FKO524293:FKO524335 FUK524293:FUK524335 GEG524293:GEG524335 GOC524293:GOC524335 GXY524293:GXY524335 HHU524293:HHU524335 HRQ524293:HRQ524335 IBM524293:IBM524335 ILI524293:ILI524335 IVE524293:IVE524335 JFA524293:JFA524335 JOW524293:JOW524335 JYS524293:JYS524335 KIO524293:KIO524335 KSK524293:KSK524335 LCG524293:LCG524335 LMC524293:LMC524335 LVY524293:LVY524335 MFU524293:MFU524335 MPQ524293:MPQ524335 MZM524293:MZM524335 NJI524293:NJI524335 NTE524293:NTE524335 ODA524293:ODA524335 OMW524293:OMW524335 OWS524293:OWS524335 PGO524293:PGO524335 PQK524293:PQK524335 QAG524293:QAG524335 QKC524293:QKC524335 QTY524293:QTY524335 RDU524293:RDU524335 RNQ524293:RNQ524335 RXM524293:RXM524335 SHI524293:SHI524335 SRE524293:SRE524335 TBA524293:TBA524335 TKW524293:TKW524335 TUS524293:TUS524335 UEO524293:UEO524335 UOK524293:UOK524335 UYG524293:UYG524335 VIC524293:VIC524335 VRY524293:VRY524335 WBU524293:WBU524335 WLQ524293:WLQ524335 WVM524293:WVM524335 G589829:G589871 JA589829:JA589871 SW589829:SW589871 ACS589829:ACS589871 AMO589829:AMO589871 AWK589829:AWK589871 BGG589829:BGG589871 BQC589829:BQC589871 BZY589829:BZY589871 CJU589829:CJU589871 CTQ589829:CTQ589871 DDM589829:DDM589871 DNI589829:DNI589871 DXE589829:DXE589871 EHA589829:EHA589871 EQW589829:EQW589871 FAS589829:FAS589871 FKO589829:FKO589871 FUK589829:FUK589871 GEG589829:GEG589871 GOC589829:GOC589871 GXY589829:GXY589871 HHU589829:HHU589871 HRQ589829:HRQ589871 IBM589829:IBM589871 ILI589829:ILI589871 IVE589829:IVE589871 JFA589829:JFA589871 JOW589829:JOW589871 JYS589829:JYS589871 KIO589829:KIO589871 KSK589829:KSK589871 LCG589829:LCG589871 LMC589829:LMC589871 LVY589829:LVY589871 MFU589829:MFU589871 MPQ589829:MPQ589871 MZM589829:MZM589871 NJI589829:NJI589871 NTE589829:NTE589871 ODA589829:ODA589871 OMW589829:OMW589871 OWS589829:OWS589871 PGO589829:PGO589871 PQK589829:PQK589871 QAG589829:QAG589871 QKC589829:QKC589871 QTY589829:QTY589871 RDU589829:RDU589871 RNQ589829:RNQ589871 RXM589829:RXM589871 SHI589829:SHI589871 SRE589829:SRE589871 TBA589829:TBA589871 TKW589829:TKW589871 TUS589829:TUS589871 UEO589829:UEO589871 UOK589829:UOK589871 UYG589829:UYG589871 VIC589829:VIC589871 VRY589829:VRY589871 WBU589829:WBU589871 WLQ589829:WLQ589871 WVM589829:WVM589871 G655365:G655407 JA655365:JA655407 SW655365:SW655407 ACS655365:ACS655407 AMO655365:AMO655407 AWK655365:AWK655407 BGG655365:BGG655407 BQC655365:BQC655407 BZY655365:BZY655407 CJU655365:CJU655407 CTQ655365:CTQ655407 DDM655365:DDM655407 DNI655365:DNI655407 DXE655365:DXE655407 EHA655365:EHA655407 EQW655365:EQW655407 FAS655365:FAS655407 FKO655365:FKO655407 FUK655365:FUK655407 GEG655365:GEG655407 GOC655365:GOC655407 GXY655365:GXY655407 HHU655365:HHU655407 HRQ655365:HRQ655407 IBM655365:IBM655407 ILI655365:ILI655407 IVE655365:IVE655407 JFA655365:JFA655407 JOW655365:JOW655407 JYS655365:JYS655407 KIO655365:KIO655407 KSK655365:KSK655407 LCG655365:LCG655407 LMC655365:LMC655407 LVY655365:LVY655407 MFU655365:MFU655407 MPQ655365:MPQ655407 MZM655365:MZM655407 NJI655365:NJI655407 NTE655365:NTE655407 ODA655365:ODA655407 OMW655365:OMW655407 OWS655365:OWS655407 PGO655365:PGO655407 PQK655365:PQK655407 QAG655365:QAG655407 QKC655365:QKC655407 QTY655365:QTY655407 RDU655365:RDU655407 RNQ655365:RNQ655407 RXM655365:RXM655407 SHI655365:SHI655407 SRE655365:SRE655407 TBA655365:TBA655407 TKW655365:TKW655407 TUS655365:TUS655407 UEO655365:UEO655407 UOK655365:UOK655407 UYG655365:UYG655407 VIC655365:VIC655407 VRY655365:VRY655407 WBU655365:WBU655407 WLQ655365:WLQ655407 WVM655365:WVM655407 G720901:G720943 JA720901:JA720943 SW720901:SW720943 ACS720901:ACS720943 AMO720901:AMO720943 AWK720901:AWK720943 BGG720901:BGG720943 BQC720901:BQC720943 BZY720901:BZY720943 CJU720901:CJU720943 CTQ720901:CTQ720943 DDM720901:DDM720943 DNI720901:DNI720943 DXE720901:DXE720943 EHA720901:EHA720943 EQW720901:EQW720943 FAS720901:FAS720943 FKO720901:FKO720943 FUK720901:FUK720943 GEG720901:GEG720943 GOC720901:GOC720943 GXY720901:GXY720943 HHU720901:HHU720943 HRQ720901:HRQ720943 IBM720901:IBM720943 ILI720901:ILI720943 IVE720901:IVE720943 JFA720901:JFA720943 JOW720901:JOW720943 JYS720901:JYS720943 KIO720901:KIO720943 KSK720901:KSK720943 LCG720901:LCG720943 LMC720901:LMC720943 LVY720901:LVY720943 MFU720901:MFU720943 MPQ720901:MPQ720943 MZM720901:MZM720943 NJI720901:NJI720943 NTE720901:NTE720943 ODA720901:ODA720943 OMW720901:OMW720943 OWS720901:OWS720943 PGO720901:PGO720943 PQK720901:PQK720943 QAG720901:QAG720943 QKC720901:QKC720943 QTY720901:QTY720943 RDU720901:RDU720943 RNQ720901:RNQ720943 RXM720901:RXM720943 SHI720901:SHI720943 SRE720901:SRE720943 TBA720901:TBA720943 TKW720901:TKW720943 TUS720901:TUS720943 UEO720901:UEO720943 UOK720901:UOK720943 UYG720901:UYG720943 VIC720901:VIC720943 VRY720901:VRY720943 WBU720901:WBU720943 WLQ720901:WLQ720943 WVM720901:WVM720943 G786437:G786479 JA786437:JA786479 SW786437:SW786479 ACS786437:ACS786479 AMO786437:AMO786479 AWK786437:AWK786479 BGG786437:BGG786479 BQC786437:BQC786479 BZY786437:BZY786479 CJU786437:CJU786479 CTQ786437:CTQ786479 DDM786437:DDM786479 DNI786437:DNI786479 DXE786437:DXE786479 EHA786437:EHA786479 EQW786437:EQW786479 FAS786437:FAS786479 FKO786437:FKO786479 FUK786437:FUK786479 GEG786437:GEG786479 GOC786437:GOC786479 GXY786437:GXY786479 HHU786437:HHU786479 HRQ786437:HRQ786479 IBM786437:IBM786479 ILI786437:ILI786479 IVE786437:IVE786479 JFA786437:JFA786479 JOW786437:JOW786479 JYS786437:JYS786479 KIO786437:KIO786479 KSK786437:KSK786479 LCG786437:LCG786479 LMC786437:LMC786479 LVY786437:LVY786479 MFU786437:MFU786479 MPQ786437:MPQ786479 MZM786437:MZM786479 NJI786437:NJI786479 NTE786437:NTE786479 ODA786437:ODA786479 OMW786437:OMW786479 OWS786437:OWS786479 PGO786437:PGO786479 PQK786437:PQK786479 QAG786437:QAG786479 QKC786437:QKC786479 QTY786437:QTY786479 RDU786437:RDU786479 RNQ786437:RNQ786479 RXM786437:RXM786479 SHI786437:SHI786479 SRE786437:SRE786479 TBA786437:TBA786479 TKW786437:TKW786479 TUS786437:TUS786479 UEO786437:UEO786479 UOK786437:UOK786479 UYG786437:UYG786479 VIC786437:VIC786479 VRY786437:VRY786479 WBU786437:WBU786479 WLQ786437:WLQ786479 WVM786437:WVM786479 G851973:G852015 JA851973:JA852015 SW851973:SW852015 ACS851973:ACS852015 AMO851973:AMO852015 AWK851973:AWK852015 BGG851973:BGG852015 BQC851973:BQC852015 BZY851973:BZY852015 CJU851973:CJU852015 CTQ851973:CTQ852015 DDM851973:DDM852015 DNI851973:DNI852015 DXE851973:DXE852015 EHA851973:EHA852015 EQW851973:EQW852015 FAS851973:FAS852015 FKO851973:FKO852015 FUK851973:FUK852015 GEG851973:GEG852015 GOC851973:GOC852015 GXY851973:GXY852015 HHU851973:HHU852015 HRQ851973:HRQ852015 IBM851973:IBM852015 ILI851973:ILI852015 IVE851973:IVE852015 JFA851973:JFA852015 JOW851973:JOW852015 JYS851973:JYS852015 KIO851973:KIO852015 KSK851973:KSK852015 LCG851973:LCG852015 LMC851973:LMC852015 LVY851973:LVY852015 MFU851973:MFU852015 MPQ851973:MPQ852015 MZM851973:MZM852015 NJI851973:NJI852015 NTE851973:NTE852015 ODA851973:ODA852015 OMW851973:OMW852015 OWS851973:OWS852015 PGO851973:PGO852015 PQK851973:PQK852015 QAG851973:QAG852015 QKC851973:QKC852015 QTY851973:QTY852015 RDU851973:RDU852015 RNQ851973:RNQ852015 RXM851973:RXM852015 SHI851973:SHI852015 SRE851973:SRE852015 TBA851973:TBA852015 TKW851973:TKW852015 TUS851973:TUS852015 UEO851973:UEO852015 UOK851973:UOK852015 UYG851973:UYG852015 VIC851973:VIC852015 VRY851973:VRY852015 WBU851973:WBU852015 WLQ851973:WLQ852015 WVM851973:WVM852015 G917509:G917551 JA917509:JA917551 SW917509:SW917551 ACS917509:ACS917551 AMO917509:AMO917551 AWK917509:AWK917551 BGG917509:BGG917551 BQC917509:BQC917551 BZY917509:BZY917551 CJU917509:CJU917551 CTQ917509:CTQ917551 DDM917509:DDM917551 DNI917509:DNI917551 DXE917509:DXE917551 EHA917509:EHA917551 EQW917509:EQW917551 FAS917509:FAS917551 FKO917509:FKO917551 FUK917509:FUK917551 GEG917509:GEG917551 GOC917509:GOC917551 GXY917509:GXY917551 HHU917509:HHU917551 HRQ917509:HRQ917551 IBM917509:IBM917551 ILI917509:ILI917551 IVE917509:IVE917551 JFA917509:JFA917551 JOW917509:JOW917551 JYS917509:JYS917551 KIO917509:KIO917551 KSK917509:KSK917551 LCG917509:LCG917551 LMC917509:LMC917551 LVY917509:LVY917551 MFU917509:MFU917551 MPQ917509:MPQ917551 MZM917509:MZM917551 NJI917509:NJI917551 NTE917509:NTE917551 ODA917509:ODA917551 OMW917509:OMW917551 OWS917509:OWS917551 PGO917509:PGO917551 PQK917509:PQK917551 QAG917509:QAG917551 QKC917509:QKC917551 QTY917509:QTY917551 RDU917509:RDU917551 RNQ917509:RNQ917551 RXM917509:RXM917551 SHI917509:SHI917551 SRE917509:SRE917551 TBA917509:TBA917551 TKW917509:TKW917551 TUS917509:TUS917551 UEO917509:UEO917551 UOK917509:UOK917551 UYG917509:UYG917551 VIC917509:VIC917551 VRY917509:VRY917551 WBU917509:WBU917551 WLQ917509:WLQ917551 WVM917509:WVM917551 G983045:G983087 JA983045:JA983087 SW983045:SW983087 ACS983045:ACS983087 AMO983045:AMO983087 AWK983045:AWK983087 BGG983045:BGG983087 BQC983045:BQC983087 BZY983045:BZY983087 CJU983045:CJU983087 CTQ983045:CTQ983087 DDM983045:DDM983087 DNI983045:DNI983087 DXE983045:DXE983087 EHA983045:EHA983087 EQW983045:EQW983087 FAS983045:FAS983087 FKO983045:FKO983087 FUK983045:FUK983087 GEG983045:GEG983087 GOC983045:GOC983087 GXY983045:GXY983087 HHU983045:HHU983087 HRQ983045:HRQ983087 IBM983045:IBM983087 ILI983045:ILI983087 IVE983045:IVE983087 JFA983045:JFA983087 JOW983045:JOW983087 JYS983045:JYS983087 KIO983045:KIO983087 KSK983045:KSK983087 LCG983045:LCG983087 LMC983045:LMC983087 LVY983045:LVY983087 MFU983045:MFU983087 MPQ983045:MPQ983087 MZM983045:MZM983087 NJI983045:NJI983087 NTE983045:NTE983087 ODA983045:ODA983087 OMW983045:OMW983087 OWS983045:OWS983087 PGO983045:PGO983087 PQK983045:PQK983087 QAG983045:QAG983087 QKC983045:QKC983087 QTY983045:QTY983087 RDU983045:RDU983087 RNQ983045:RNQ983087 RXM983045:RXM983087 SHI983045:SHI983087 SRE983045:SRE983087 TBA983045:TBA983087 TKW983045:TKW983087 TUS983045:TUS983087 UEO983045:UEO983087 UOK983045:UOK983087 UYG983045:UYG983087 VIC983045:VIC983087 VRY983045:VRY983087 WBU983045:WBU983087 WLQ983045:WLQ983087"/>
    <dataValidation allowBlank="1" showInputMessage="1" showErrorMessage="1" prompt="bitte auch die Lehrpersonen OHNE aktive Dienstleistung anführen!" sqref="A6:A8 IU6:IU8 SQ6:SQ8 ACM6:ACM8 AMI6:AMI8 AWE6:AWE8 BGA6:BGA8 BPW6:BPW8 BZS6:BZS8 CJO6:CJO8 CTK6:CTK8 DDG6:DDG8 DNC6:DNC8 DWY6:DWY8 EGU6:EGU8 EQQ6:EQQ8 FAM6:FAM8 FKI6:FKI8 FUE6:FUE8 GEA6:GEA8 GNW6:GNW8 GXS6:GXS8 HHO6:HHO8 HRK6:HRK8 IBG6:IBG8 ILC6:ILC8 IUY6:IUY8 JEU6:JEU8 JOQ6:JOQ8 JYM6:JYM8 KII6:KII8 KSE6:KSE8 LCA6:LCA8 LLW6:LLW8 LVS6:LVS8 MFO6:MFO8 MPK6:MPK8 MZG6:MZG8 NJC6:NJC8 NSY6:NSY8 OCU6:OCU8 OMQ6:OMQ8 OWM6:OWM8 PGI6:PGI8 PQE6:PQE8 QAA6:QAA8 QJW6:QJW8 QTS6:QTS8 RDO6:RDO8 RNK6:RNK8 RXG6:RXG8 SHC6:SHC8 SQY6:SQY8 TAU6:TAU8 TKQ6:TKQ8 TUM6:TUM8 UEI6:UEI8 UOE6:UOE8 UYA6:UYA8 VHW6:VHW8 VRS6:VRS8 WBO6:WBO8 WLK6:WLK8 WVG6:WVG8 A65542:A65544 IU65542:IU65544 SQ65542:SQ65544 ACM65542:ACM65544 AMI65542:AMI65544 AWE65542:AWE65544 BGA65542:BGA65544 BPW65542:BPW65544 BZS65542:BZS65544 CJO65542:CJO65544 CTK65542:CTK65544 DDG65542:DDG65544 DNC65542:DNC65544 DWY65542:DWY65544 EGU65542:EGU65544 EQQ65542:EQQ65544 FAM65542:FAM65544 FKI65542:FKI65544 FUE65542:FUE65544 GEA65542:GEA65544 GNW65542:GNW65544 GXS65542:GXS65544 HHO65542:HHO65544 HRK65542:HRK65544 IBG65542:IBG65544 ILC65542:ILC65544 IUY65542:IUY65544 JEU65542:JEU65544 JOQ65542:JOQ65544 JYM65542:JYM65544 KII65542:KII65544 KSE65542:KSE65544 LCA65542:LCA65544 LLW65542:LLW65544 LVS65542:LVS65544 MFO65542:MFO65544 MPK65542:MPK65544 MZG65542:MZG65544 NJC65542:NJC65544 NSY65542:NSY65544 OCU65542:OCU65544 OMQ65542:OMQ65544 OWM65542:OWM65544 PGI65542:PGI65544 PQE65542:PQE65544 QAA65542:QAA65544 QJW65542:QJW65544 QTS65542:QTS65544 RDO65542:RDO65544 RNK65542:RNK65544 RXG65542:RXG65544 SHC65542:SHC65544 SQY65542:SQY65544 TAU65542:TAU65544 TKQ65542:TKQ65544 TUM65542:TUM65544 UEI65542:UEI65544 UOE65542:UOE65544 UYA65542:UYA65544 VHW65542:VHW65544 VRS65542:VRS65544 WBO65542:WBO65544 WLK65542:WLK65544 WVG65542:WVG65544 A131078:A131080 IU131078:IU131080 SQ131078:SQ131080 ACM131078:ACM131080 AMI131078:AMI131080 AWE131078:AWE131080 BGA131078:BGA131080 BPW131078:BPW131080 BZS131078:BZS131080 CJO131078:CJO131080 CTK131078:CTK131080 DDG131078:DDG131080 DNC131078:DNC131080 DWY131078:DWY131080 EGU131078:EGU131080 EQQ131078:EQQ131080 FAM131078:FAM131080 FKI131078:FKI131080 FUE131078:FUE131080 GEA131078:GEA131080 GNW131078:GNW131080 GXS131078:GXS131080 HHO131078:HHO131080 HRK131078:HRK131080 IBG131078:IBG131080 ILC131078:ILC131080 IUY131078:IUY131080 JEU131078:JEU131080 JOQ131078:JOQ131080 JYM131078:JYM131080 KII131078:KII131080 KSE131078:KSE131080 LCA131078:LCA131080 LLW131078:LLW131080 LVS131078:LVS131080 MFO131078:MFO131080 MPK131078:MPK131080 MZG131078:MZG131080 NJC131078:NJC131080 NSY131078:NSY131080 OCU131078:OCU131080 OMQ131078:OMQ131080 OWM131078:OWM131080 PGI131078:PGI131080 PQE131078:PQE131080 QAA131078:QAA131080 QJW131078:QJW131080 QTS131078:QTS131080 RDO131078:RDO131080 RNK131078:RNK131080 RXG131078:RXG131080 SHC131078:SHC131080 SQY131078:SQY131080 TAU131078:TAU131080 TKQ131078:TKQ131080 TUM131078:TUM131080 UEI131078:UEI131080 UOE131078:UOE131080 UYA131078:UYA131080 VHW131078:VHW131080 VRS131078:VRS131080 WBO131078:WBO131080 WLK131078:WLK131080 WVG131078:WVG131080 A196614:A196616 IU196614:IU196616 SQ196614:SQ196616 ACM196614:ACM196616 AMI196614:AMI196616 AWE196614:AWE196616 BGA196614:BGA196616 BPW196614:BPW196616 BZS196614:BZS196616 CJO196614:CJO196616 CTK196614:CTK196616 DDG196614:DDG196616 DNC196614:DNC196616 DWY196614:DWY196616 EGU196614:EGU196616 EQQ196614:EQQ196616 FAM196614:FAM196616 FKI196614:FKI196616 FUE196614:FUE196616 GEA196614:GEA196616 GNW196614:GNW196616 GXS196614:GXS196616 HHO196614:HHO196616 HRK196614:HRK196616 IBG196614:IBG196616 ILC196614:ILC196616 IUY196614:IUY196616 JEU196614:JEU196616 JOQ196614:JOQ196616 JYM196614:JYM196616 KII196614:KII196616 KSE196614:KSE196616 LCA196614:LCA196616 LLW196614:LLW196616 LVS196614:LVS196616 MFO196614:MFO196616 MPK196614:MPK196616 MZG196614:MZG196616 NJC196614:NJC196616 NSY196614:NSY196616 OCU196614:OCU196616 OMQ196614:OMQ196616 OWM196614:OWM196616 PGI196614:PGI196616 PQE196614:PQE196616 QAA196614:QAA196616 QJW196614:QJW196616 QTS196614:QTS196616 RDO196614:RDO196616 RNK196614:RNK196616 RXG196614:RXG196616 SHC196614:SHC196616 SQY196614:SQY196616 TAU196614:TAU196616 TKQ196614:TKQ196616 TUM196614:TUM196616 UEI196614:UEI196616 UOE196614:UOE196616 UYA196614:UYA196616 VHW196614:VHW196616 VRS196614:VRS196616 WBO196614:WBO196616 WLK196614:WLK196616 WVG196614:WVG196616 A262150:A262152 IU262150:IU262152 SQ262150:SQ262152 ACM262150:ACM262152 AMI262150:AMI262152 AWE262150:AWE262152 BGA262150:BGA262152 BPW262150:BPW262152 BZS262150:BZS262152 CJO262150:CJO262152 CTK262150:CTK262152 DDG262150:DDG262152 DNC262150:DNC262152 DWY262150:DWY262152 EGU262150:EGU262152 EQQ262150:EQQ262152 FAM262150:FAM262152 FKI262150:FKI262152 FUE262150:FUE262152 GEA262150:GEA262152 GNW262150:GNW262152 GXS262150:GXS262152 HHO262150:HHO262152 HRK262150:HRK262152 IBG262150:IBG262152 ILC262150:ILC262152 IUY262150:IUY262152 JEU262150:JEU262152 JOQ262150:JOQ262152 JYM262150:JYM262152 KII262150:KII262152 KSE262150:KSE262152 LCA262150:LCA262152 LLW262150:LLW262152 LVS262150:LVS262152 MFO262150:MFO262152 MPK262150:MPK262152 MZG262150:MZG262152 NJC262150:NJC262152 NSY262150:NSY262152 OCU262150:OCU262152 OMQ262150:OMQ262152 OWM262150:OWM262152 PGI262150:PGI262152 PQE262150:PQE262152 QAA262150:QAA262152 QJW262150:QJW262152 QTS262150:QTS262152 RDO262150:RDO262152 RNK262150:RNK262152 RXG262150:RXG262152 SHC262150:SHC262152 SQY262150:SQY262152 TAU262150:TAU262152 TKQ262150:TKQ262152 TUM262150:TUM262152 UEI262150:UEI262152 UOE262150:UOE262152 UYA262150:UYA262152 VHW262150:VHW262152 VRS262150:VRS262152 WBO262150:WBO262152 WLK262150:WLK262152 WVG262150:WVG262152 A327686:A327688 IU327686:IU327688 SQ327686:SQ327688 ACM327686:ACM327688 AMI327686:AMI327688 AWE327686:AWE327688 BGA327686:BGA327688 BPW327686:BPW327688 BZS327686:BZS327688 CJO327686:CJO327688 CTK327686:CTK327688 DDG327686:DDG327688 DNC327686:DNC327688 DWY327686:DWY327688 EGU327686:EGU327688 EQQ327686:EQQ327688 FAM327686:FAM327688 FKI327686:FKI327688 FUE327686:FUE327688 GEA327686:GEA327688 GNW327686:GNW327688 GXS327686:GXS327688 HHO327686:HHO327688 HRK327686:HRK327688 IBG327686:IBG327688 ILC327686:ILC327688 IUY327686:IUY327688 JEU327686:JEU327688 JOQ327686:JOQ327688 JYM327686:JYM327688 KII327686:KII327688 KSE327686:KSE327688 LCA327686:LCA327688 LLW327686:LLW327688 LVS327686:LVS327688 MFO327686:MFO327688 MPK327686:MPK327688 MZG327686:MZG327688 NJC327686:NJC327688 NSY327686:NSY327688 OCU327686:OCU327688 OMQ327686:OMQ327688 OWM327686:OWM327688 PGI327686:PGI327688 PQE327686:PQE327688 QAA327686:QAA327688 QJW327686:QJW327688 QTS327686:QTS327688 RDO327686:RDO327688 RNK327686:RNK327688 RXG327686:RXG327688 SHC327686:SHC327688 SQY327686:SQY327688 TAU327686:TAU327688 TKQ327686:TKQ327688 TUM327686:TUM327688 UEI327686:UEI327688 UOE327686:UOE327688 UYA327686:UYA327688 VHW327686:VHW327688 VRS327686:VRS327688 WBO327686:WBO327688 WLK327686:WLK327688 WVG327686:WVG327688 A393222:A393224 IU393222:IU393224 SQ393222:SQ393224 ACM393222:ACM393224 AMI393222:AMI393224 AWE393222:AWE393224 BGA393222:BGA393224 BPW393222:BPW393224 BZS393222:BZS393224 CJO393222:CJO393224 CTK393222:CTK393224 DDG393222:DDG393224 DNC393222:DNC393224 DWY393222:DWY393224 EGU393222:EGU393224 EQQ393222:EQQ393224 FAM393222:FAM393224 FKI393222:FKI393224 FUE393222:FUE393224 GEA393222:GEA393224 GNW393222:GNW393224 GXS393222:GXS393224 HHO393222:HHO393224 HRK393222:HRK393224 IBG393222:IBG393224 ILC393222:ILC393224 IUY393222:IUY393224 JEU393222:JEU393224 JOQ393222:JOQ393224 JYM393222:JYM393224 KII393222:KII393224 KSE393222:KSE393224 LCA393222:LCA393224 LLW393222:LLW393224 LVS393222:LVS393224 MFO393222:MFO393224 MPK393222:MPK393224 MZG393222:MZG393224 NJC393222:NJC393224 NSY393222:NSY393224 OCU393222:OCU393224 OMQ393222:OMQ393224 OWM393222:OWM393224 PGI393222:PGI393224 PQE393222:PQE393224 QAA393222:QAA393224 QJW393222:QJW393224 QTS393222:QTS393224 RDO393222:RDO393224 RNK393222:RNK393224 RXG393222:RXG393224 SHC393222:SHC393224 SQY393222:SQY393224 TAU393222:TAU393224 TKQ393222:TKQ393224 TUM393222:TUM393224 UEI393222:UEI393224 UOE393222:UOE393224 UYA393222:UYA393224 VHW393222:VHW393224 VRS393222:VRS393224 WBO393222:WBO393224 WLK393222:WLK393224 WVG393222:WVG393224 A458758:A458760 IU458758:IU458760 SQ458758:SQ458760 ACM458758:ACM458760 AMI458758:AMI458760 AWE458758:AWE458760 BGA458758:BGA458760 BPW458758:BPW458760 BZS458758:BZS458760 CJO458758:CJO458760 CTK458758:CTK458760 DDG458758:DDG458760 DNC458758:DNC458760 DWY458758:DWY458760 EGU458758:EGU458760 EQQ458758:EQQ458760 FAM458758:FAM458760 FKI458758:FKI458760 FUE458758:FUE458760 GEA458758:GEA458760 GNW458758:GNW458760 GXS458758:GXS458760 HHO458758:HHO458760 HRK458758:HRK458760 IBG458758:IBG458760 ILC458758:ILC458760 IUY458758:IUY458760 JEU458758:JEU458760 JOQ458758:JOQ458760 JYM458758:JYM458760 KII458758:KII458760 KSE458758:KSE458760 LCA458758:LCA458760 LLW458758:LLW458760 LVS458758:LVS458760 MFO458758:MFO458760 MPK458758:MPK458760 MZG458758:MZG458760 NJC458758:NJC458760 NSY458758:NSY458760 OCU458758:OCU458760 OMQ458758:OMQ458760 OWM458758:OWM458760 PGI458758:PGI458760 PQE458758:PQE458760 QAA458758:QAA458760 QJW458758:QJW458760 QTS458758:QTS458760 RDO458758:RDO458760 RNK458758:RNK458760 RXG458758:RXG458760 SHC458758:SHC458760 SQY458758:SQY458760 TAU458758:TAU458760 TKQ458758:TKQ458760 TUM458758:TUM458760 UEI458758:UEI458760 UOE458758:UOE458760 UYA458758:UYA458760 VHW458758:VHW458760 VRS458758:VRS458760 WBO458758:WBO458760 WLK458758:WLK458760 WVG458758:WVG458760 A524294:A524296 IU524294:IU524296 SQ524294:SQ524296 ACM524294:ACM524296 AMI524294:AMI524296 AWE524294:AWE524296 BGA524294:BGA524296 BPW524294:BPW524296 BZS524294:BZS524296 CJO524294:CJO524296 CTK524294:CTK524296 DDG524294:DDG524296 DNC524294:DNC524296 DWY524294:DWY524296 EGU524294:EGU524296 EQQ524294:EQQ524296 FAM524294:FAM524296 FKI524294:FKI524296 FUE524294:FUE524296 GEA524294:GEA524296 GNW524294:GNW524296 GXS524294:GXS524296 HHO524294:HHO524296 HRK524294:HRK524296 IBG524294:IBG524296 ILC524294:ILC524296 IUY524294:IUY524296 JEU524294:JEU524296 JOQ524294:JOQ524296 JYM524294:JYM524296 KII524294:KII524296 KSE524294:KSE524296 LCA524294:LCA524296 LLW524294:LLW524296 LVS524294:LVS524296 MFO524294:MFO524296 MPK524294:MPK524296 MZG524294:MZG524296 NJC524294:NJC524296 NSY524294:NSY524296 OCU524294:OCU524296 OMQ524294:OMQ524296 OWM524294:OWM524296 PGI524294:PGI524296 PQE524294:PQE524296 QAA524294:QAA524296 QJW524294:QJW524296 QTS524294:QTS524296 RDO524294:RDO524296 RNK524294:RNK524296 RXG524294:RXG524296 SHC524294:SHC524296 SQY524294:SQY524296 TAU524294:TAU524296 TKQ524294:TKQ524296 TUM524294:TUM524296 UEI524294:UEI524296 UOE524294:UOE524296 UYA524294:UYA524296 VHW524294:VHW524296 VRS524294:VRS524296 WBO524294:WBO524296 WLK524294:WLK524296 WVG524294:WVG524296 A589830:A589832 IU589830:IU589832 SQ589830:SQ589832 ACM589830:ACM589832 AMI589830:AMI589832 AWE589830:AWE589832 BGA589830:BGA589832 BPW589830:BPW589832 BZS589830:BZS589832 CJO589830:CJO589832 CTK589830:CTK589832 DDG589830:DDG589832 DNC589830:DNC589832 DWY589830:DWY589832 EGU589830:EGU589832 EQQ589830:EQQ589832 FAM589830:FAM589832 FKI589830:FKI589832 FUE589830:FUE589832 GEA589830:GEA589832 GNW589830:GNW589832 GXS589830:GXS589832 HHO589830:HHO589832 HRK589830:HRK589832 IBG589830:IBG589832 ILC589830:ILC589832 IUY589830:IUY589832 JEU589830:JEU589832 JOQ589830:JOQ589832 JYM589830:JYM589832 KII589830:KII589832 KSE589830:KSE589832 LCA589830:LCA589832 LLW589830:LLW589832 LVS589830:LVS589832 MFO589830:MFO589832 MPK589830:MPK589832 MZG589830:MZG589832 NJC589830:NJC589832 NSY589830:NSY589832 OCU589830:OCU589832 OMQ589830:OMQ589832 OWM589830:OWM589832 PGI589830:PGI589832 PQE589830:PQE589832 QAA589830:QAA589832 QJW589830:QJW589832 QTS589830:QTS589832 RDO589830:RDO589832 RNK589830:RNK589832 RXG589830:RXG589832 SHC589830:SHC589832 SQY589830:SQY589832 TAU589830:TAU589832 TKQ589830:TKQ589832 TUM589830:TUM589832 UEI589830:UEI589832 UOE589830:UOE589832 UYA589830:UYA589832 VHW589830:VHW589832 VRS589830:VRS589832 WBO589830:WBO589832 WLK589830:WLK589832 WVG589830:WVG589832 A655366:A655368 IU655366:IU655368 SQ655366:SQ655368 ACM655366:ACM655368 AMI655366:AMI655368 AWE655366:AWE655368 BGA655366:BGA655368 BPW655366:BPW655368 BZS655366:BZS655368 CJO655366:CJO655368 CTK655366:CTK655368 DDG655366:DDG655368 DNC655366:DNC655368 DWY655366:DWY655368 EGU655366:EGU655368 EQQ655366:EQQ655368 FAM655366:FAM655368 FKI655366:FKI655368 FUE655366:FUE655368 GEA655366:GEA655368 GNW655366:GNW655368 GXS655366:GXS655368 HHO655366:HHO655368 HRK655366:HRK655368 IBG655366:IBG655368 ILC655366:ILC655368 IUY655366:IUY655368 JEU655366:JEU655368 JOQ655366:JOQ655368 JYM655366:JYM655368 KII655366:KII655368 KSE655366:KSE655368 LCA655366:LCA655368 LLW655366:LLW655368 LVS655366:LVS655368 MFO655366:MFO655368 MPK655366:MPK655368 MZG655366:MZG655368 NJC655366:NJC655368 NSY655366:NSY655368 OCU655366:OCU655368 OMQ655366:OMQ655368 OWM655366:OWM655368 PGI655366:PGI655368 PQE655366:PQE655368 QAA655366:QAA655368 QJW655366:QJW655368 QTS655366:QTS655368 RDO655366:RDO655368 RNK655366:RNK655368 RXG655366:RXG655368 SHC655366:SHC655368 SQY655366:SQY655368 TAU655366:TAU655368 TKQ655366:TKQ655368 TUM655366:TUM655368 UEI655366:UEI655368 UOE655366:UOE655368 UYA655366:UYA655368 VHW655366:VHW655368 VRS655366:VRS655368 WBO655366:WBO655368 WLK655366:WLK655368 WVG655366:WVG655368 A720902:A720904 IU720902:IU720904 SQ720902:SQ720904 ACM720902:ACM720904 AMI720902:AMI720904 AWE720902:AWE720904 BGA720902:BGA720904 BPW720902:BPW720904 BZS720902:BZS720904 CJO720902:CJO720904 CTK720902:CTK720904 DDG720902:DDG720904 DNC720902:DNC720904 DWY720902:DWY720904 EGU720902:EGU720904 EQQ720902:EQQ720904 FAM720902:FAM720904 FKI720902:FKI720904 FUE720902:FUE720904 GEA720902:GEA720904 GNW720902:GNW720904 GXS720902:GXS720904 HHO720902:HHO720904 HRK720902:HRK720904 IBG720902:IBG720904 ILC720902:ILC720904 IUY720902:IUY720904 JEU720902:JEU720904 JOQ720902:JOQ720904 JYM720902:JYM720904 KII720902:KII720904 KSE720902:KSE720904 LCA720902:LCA720904 LLW720902:LLW720904 LVS720902:LVS720904 MFO720902:MFO720904 MPK720902:MPK720904 MZG720902:MZG720904 NJC720902:NJC720904 NSY720902:NSY720904 OCU720902:OCU720904 OMQ720902:OMQ720904 OWM720902:OWM720904 PGI720902:PGI720904 PQE720902:PQE720904 QAA720902:QAA720904 QJW720902:QJW720904 QTS720902:QTS720904 RDO720902:RDO720904 RNK720902:RNK720904 RXG720902:RXG720904 SHC720902:SHC720904 SQY720902:SQY720904 TAU720902:TAU720904 TKQ720902:TKQ720904 TUM720902:TUM720904 UEI720902:UEI720904 UOE720902:UOE720904 UYA720902:UYA720904 VHW720902:VHW720904 VRS720902:VRS720904 WBO720902:WBO720904 WLK720902:WLK720904 WVG720902:WVG720904 A786438:A786440 IU786438:IU786440 SQ786438:SQ786440 ACM786438:ACM786440 AMI786438:AMI786440 AWE786438:AWE786440 BGA786438:BGA786440 BPW786438:BPW786440 BZS786438:BZS786440 CJO786438:CJO786440 CTK786438:CTK786440 DDG786438:DDG786440 DNC786438:DNC786440 DWY786438:DWY786440 EGU786438:EGU786440 EQQ786438:EQQ786440 FAM786438:FAM786440 FKI786438:FKI786440 FUE786438:FUE786440 GEA786438:GEA786440 GNW786438:GNW786440 GXS786438:GXS786440 HHO786438:HHO786440 HRK786438:HRK786440 IBG786438:IBG786440 ILC786438:ILC786440 IUY786438:IUY786440 JEU786438:JEU786440 JOQ786438:JOQ786440 JYM786438:JYM786440 KII786438:KII786440 KSE786438:KSE786440 LCA786438:LCA786440 LLW786438:LLW786440 LVS786438:LVS786440 MFO786438:MFO786440 MPK786438:MPK786440 MZG786438:MZG786440 NJC786438:NJC786440 NSY786438:NSY786440 OCU786438:OCU786440 OMQ786438:OMQ786440 OWM786438:OWM786440 PGI786438:PGI786440 PQE786438:PQE786440 QAA786438:QAA786440 QJW786438:QJW786440 QTS786438:QTS786440 RDO786438:RDO786440 RNK786438:RNK786440 RXG786438:RXG786440 SHC786438:SHC786440 SQY786438:SQY786440 TAU786438:TAU786440 TKQ786438:TKQ786440 TUM786438:TUM786440 UEI786438:UEI786440 UOE786438:UOE786440 UYA786438:UYA786440 VHW786438:VHW786440 VRS786438:VRS786440 WBO786438:WBO786440 WLK786438:WLK786440 WVG786438:WVG786440 A851974:A851976 IU851974:IU851976 SQ851974:SQ851976 ACM851974:ACM851976 AMI851974:AMI851976 AWE851974:AWE851976 BGA851974:BGA851976 BPW851974:BPW851976 BZS851974:BZS851976 CJO851974:CJO851976 CTK851974:CTK851976 DDG851974:DDG851976 DNC851974:DNC851976 DWY851974:DWY851976 EGU851974:EGU851976 EQQ851974:EQQ851976 FAM851974:FAM851976 FKI851974:FKI851976 FUE851974:FUE851976 GEA851974:GEA851976 GNW851974:GNW851976 GXS851974:GXS851976 HHO851974:HHO851976 HRK851974:HRK851976 IBG851974:IBG851976 ILC851974:ILC851976 IUY851974:IUY851976 JEU851974:JEU851976 JOQ851974:JOQ851976 JYM851974:JYM851976 KII851974:KII851976 KSE851974:KSE851976 LCA851974:LCA851976 LLW851974:LLW851976 LVS851974:LVS851976 MFO851974:MFO851976 MPK851974:MPK851976 MZG851974:MZG851976 NJC851974:NJC851976 NSY851974:NSY851976 OCU851974:OCU851976 OMQ851974:OMQ851976 OWM851974:OWM851976 PGI851974:PGI851976 PQE851974:PQE851976 QAA851974:QAA851976 QJW851974:QJW851976 QTS851974:QTS851976 RDO851974:RDO851976 RNK851974:RNK851976 RXG851974:RXG851976 SHC851974:SHC851976 SQY851974:SQY851976 TAU851974:TAU851976 TKQ851974:TKQ851976 TUM851974:TUM851976 UEI851974:UEI851976 UOE851974:UOE851976 UYA851974:UYA851976 VHW851974:VHW851976 VRS851974:VRS851976 WBO851974:WBO851976 WLK851974:WLK851976 WVG851974:WVG851976 A917510:A917512 IU917510:IU917512 SQ917510:SQ917512 ACM917510:ACM917512 AMI917510:AMI917512 AWE917510:AWE917512 BGA917510:BGA917512 BPW917510:BPW917512 BZS917510:BZS917512 CJO917510:CJO917512 CTK917510:CTK917512 DDG917510:DDG917512 DNC917510:DNC917512 DWY917510:DWY917512 EGU917510:EGU917512 EQQ917510:EQQ917512 FAM917510:FAM917512 FKI917510:FKI917512 FUE917510:FUE917512 GEA917510:GEA917512 GNW917510:GNW917512 GXS917510:GXS917512 HHO917510:HHO917512 HRK917510:HRK917512 IBG917510:IBG917512 ILC917510:ILC917512 IUY917510:IUY917512 JEU917510:JEU917512 JOQ917510:JOQ917512 JYM917510:JYM917512 KII917510:KII917512 KSE917510:KSE917512 LCA917510:LCA917512 LLW917510:LLW917512 LVS917510:LVS917512 MFO917510:MFO917512 MPK917510:MPK917512 MZG917510:MZG917512 NJC917510:NJC917512 NSY917510:NSY917512 OCU917510:OCU917512 OMQ917510:OMQ917512 OWM917510:OWM917512 PGI917510:PGI917512 PQE917510:PQE917512 QAA917510:QAA917512 QJW917510:QJW917512 QTS917510:QTS917512 RDO917510:RDO917512 RNK917510:RNK917512 RXG917510:RXG917512 SHC917510:SHC917512 SQY917510:SQY917512 TAU917510:TAU917512 TKQ917510:TKQ917512 TUM917510:TUM917512 UEI917510:UEI917512 UOE917510:UOE917512 UYA917510:UYA917512 VHW917510:VHW917512 VRS917510:VRS917512 WBO917510:WBO917512 WLK917510:WLK917512 WVG917510:WVG917512 A983046:A983048 IU983046:IU983048 SQ983046:SQ983048 ACM983046:ACM983048 AMI983046:AMI983048 AWE983046:AWE983048 BGA983046:BGA983048 BPW983046:BPW983048 BZS983046:BZS983048 CJO983046:CJO983048 CTK983046:CTK983048 DDG983046:DDG983048 DNC983046:DNC983048 DWY983046:DWY983048 EGU983046:EGU983048 EQQ983046:EQQ983048 FAM983046:FAM983048 FKI983046:FKI983048 FUE983046:FUE983048 GEA983046:GEA983048 GNW983046:GNW983048 GXS983046:GXS983048 HHO983046:HHO983048 HRK983046:HRK983048 IBG983046:IBG983048 ILC983046:ILC983048 IUY983046:IUY983048 JEU983046:JEU983048 JOQ983046:JOQ983048 JYM983046:JYM983048 KII983046:KII983048 KSE983046:KSE983048 LCA983046:LCA983048 LLW983046:LLW983048 LVS983046:LVS983048 MFO983046:MFO983048 MPK983046:MPK983048 MZG983046:MZG983048 NJC983046:NJC983048 NSY983046:NSY983048 OCU983046:OCU983048 OMQ983046:OMQ983048 OWM983046:OWM983048 PGI983046:PGI983048 PQE983046:PQE983048 QAA983046:QAA983048 QJW983046:QJW983048 QTS983046:QTS983048 RDO983046:RDO983048 RNK983046:RNK983048 RXG983046:RXG983048 SHC983046:SHC983048 SQY983046:SQY983048 TAU983046:TAU983048 TKQ983046:TKQ983048 TUM983046:TUM983048 UEI983046:UEI983048 UOE983046:UOE983048 UYA983046:UYA983048 VHW983046:VHW983048 VRS983046:VRS983048 WBO983046:WBO983048 WLK983046:WLK983048 WVG983046:WVG983048"/>
    <dataValidation type="decimal" allowBlank="1" showInputMessage="1" showErrorMessage="1" prompt="bei Zutreffen Stundenzahl eingeben" sqref="WVN983045:WVN983087 JB5:JB47 SX5:SX47 ACT5:ACT47 AMP5:AMP47 AWL5:AWL47 BGH5:BGH47 BQD5:BQD47 BZZ5:BZZ47 CJV5:CJV47 CTR5:CTR47 DDN5:DDN47 DNJ5:DNJ47 DXF5:DXF47 EHB5:EHB47 EQX5:EQX47 FAT5:FAT47 FKP5:FKP47 FUL5:FUL47 GEH5:GEH47 GOD5:GOD47 GXZ5:GXZ47 HHV5:HHV47 HRR5:HRR47 IBN5:IBN47 ILJ5:ILJ47 IVF5:IVF47 JFB5:JFB47 JOX5:JOX47 JYT5:JYT47 KIP5:KIP47 KSL5:KSL47 LCH5:LCH47 LMD5:LMD47 LVZ5:LVZ47 MFV5:MFV47 MPR5:MPR47 MZN5:MZN47 NJJ5:NJJ47 NTF5:NTF47 ODB5:ODB47 OMX5:OMX47 OWT5:OWT47 PGP5:PGP47 PQL5:PQL47 QAH5:QAH47 QKD5:QKD47 QTZ5:QTZ47 RDV5:RDV47 RNR5:RNR47 RXN5:RXN47 SHJ5:SHJ47 SRF5:SRF47 TBB5:TBB47 TKX5:TKX47 TUT5:TUT47 UEP5:UEP47 UOL5:UOL47 UYH5:UYH47 VID5:VID47 VRZ5:VRZ47 WBV5:WBV47 WLR5:WLR47 WVN5:WVN47 L65541:L65583 JB65541:JB65583 SX65541:SX65583 ACT65541:ACT65583 AMP65541:AMP65583 AWL65541:AWL65583 BGH65541:BGH65583 BQD65541:BQD65583 BZZ65541:BZZ65583 CJV65541:CJV65583 CTR65541:CTR65583 DDN65541:DDN65583 DNJ65541:DNJ65583 DXF65541:DXF65583 EHB65541:EHB65583 EQX65541:EQX65583 FAT65541:FAT65583 FKP65541:FKP65583 FUL65541:FUL65583 GEH65541:GEH65583 GOD65541:GOD65583 GXZ65541:GXZ65583 HHV65541:HHV65583 HRR65541:HRR65583 IBN65541:IBN65583 ILJ65541:ILJ65583 IVF65541:IVF65583 JFB65541:JFB65583 JOX65541:JOX65583 JYT65541:JYT65583 KIP65541:KIP65583 KSL65541:KSL65583 LCH65541:LCH65583 LMD65541:LMD65583 LVZ65541:LVZ65583 MFV65541:MFV65583 MPR65541:MPR65583 MZN65541:MZN65583 NJJ65541:NJJ65583 NTF65541:NTF65583 ODB65541:ODB65583 OMX65541:OMX65583 OWT65541:OWT65583 PGP65541:PGP65583 PQL65541:PQL65583 QAH65541:QAH65583 QKD65541:QKD65583 QTZ65541:QTZ65583 RDV65541:RDV65583 RNR65541:RNR65583 RXN65541:RXN65583 SHJ65541:SHJ65583 SRF65541:SRF65583 TBB65541:TBB65583 TKX65541:TKX65583 TUT65541:TUT65583 UEP65541:UEP65583 UOL65541:UOL65583 UYH65541:UYH65583 VID65541:VID65583 VRZ65541:VRZ65583 WBV65541:WBV65583 WLR65541:WLR65583 WVN65541:WVN65583 L131077:L131119 JB131077:JB131119 SX131077:SX131119 ACT131077:ACT131119 AMP131077:AMP131119 AWL131077:AWL131119 BGH131077:BGH131119 BQD131077:BQD131119 BZZ131077:BZZ131119 CJV131077:CJV131119 CTR131077:CTR131119 DDN131077:DDN131119 DNJ131077:DNJ131119 DXF131077:DXF131119 EHB131077:EHB131119 EQX131077:EQX131119 FAT131077:FAT131119 FKP131077:FKP131119 FUL131077:FUL131119 GEH131077:GEH131119 GOD131077:GOD131119 GXZ131077:GXZ131119 HHV131077:HHV131119 HRR131077:HRR131119 IBN131077:IBN131119 ILJ131077:ILJ131119 IVF131077:IVF131119 JFB131077:JFB131119 JOX131077:JOX131119 JYT131077:JYT131119 KIP131077:KIP131119 KSL131077:KSL131119 LCH131077:LCH131119 LMD131077:LMD131119 LVZ131077:LVZ131119 MFV131077:MFV131119 MPR131077:MPR131119 MZN131077:MZN131119 NJJ131077:NJJ131119 NTF131077:NTF131119 ODB131077:ODB131119 OMX131077:OMX131119 OWT131077:OWT131119 PGP131077:PGP131119 PQL131077:PQL131119 QAH131077:QAH131119 QKD131077:QKD131119 QTZ131077:QTZ131119 RDV131077:RDV131119 RNR131077:RNR131119 RXN131077:RXN131119 SHJ131077:SHJ131119 SRF131077:SRF131119 TBB131077:TBB131119 TKX131077:TKX131119 TUT131077:TUT131119 UEP131077:UEP131119 UOL131077:UOL131119 UYH131077:UYH131119 VID131077:VID131119 VRZ131077:VRZ131119 WBV131077:WBV131119 WLR131077:WLR131119 WVN131077:WVN131119 L196613:L196655 JB196613:JB196655 SX196613:SX196655 ACT196613:ACT196655 AMP196613:AMP196655 AWL196613:AWL196655 BGH196613:BGH196655 BQD196613:BQD196655 BZZ196613:BZZ196655 CJV196613:CJV196655 CTR196613:CTR196655 DDN196613:DDN196655 DNJ196613:DNJ196655 DXF196613:DXF196655 EHB196613:EHB196655 EQX196613:EQX196655 FAT196613:FAT196655 FKP196613:FKP196655 FUL196613:FUL196655 GEH196613:GEH196655 GOD196613:GOD196655 GXZ196613:GXZ196655 HHV196613:HHV196655 HRR196613:HRR196655 IBN196613:IBN196655 ILJ196613:ILJ196655 IVF196613:IVF196655 JFB196613:JFB196655 JOX196613:JOX196655 JYT196613:JYT196655 KIP196613:KIP196655 KSL196613:KSL196655 LCH196613:LCH196655 LMD196613:LMD196655 LVZ196613:LVZ196655 MFV196613:MFV196655 MPR196613:MPR196655 MZN196613:MZN196655 NJJ196613:NJJ196655 NTF196613:NTF196655 ODB196613:ODB196655 OMX196613:OMX196655 OWT196613:OWT196655 PGP196613:PGP196655 PQL196613:PQL196655 QAH196613:QAH196655 QKD196613:QKD196655 QTZ196613:QTZ196655 RDV196613:RDV196655 RNR196613:RNR196655 RXN196613:RXN196655 SHJ196613:SHJ196655 SRF196613:SRF196655 TBB196613:TBB196655 TKX196613:TKX196655 TUT196613:TUT196655 UEP196613:UEP196655 UOL196613:UOL196655 UYH196613:UYH196655 VID196613:VID196655 VRZ196613:VRZ196655 WBV196613:WBV196655 WLR196613:WLR196655 WVN196613:WVN196655 L262149:L262191 JB262149:JB262191 SX262149:SX262191 ACT262149:ACT262191 AMP262149:AMP262191 AWL262149:AWL262191 BGH262149:BGH262191 BQD262149:BQD262191 BZZ262149:BZZ262191 CJV262149:CJV262191 CTR262149:CTR262191 DDN262149:DDN262191 DNJ262149:DNJ262191 DXF262149:DXF262191 EHB262149:EHB262191 EQX262149:EQX262191 FAT262149:FAT262191 FKP262149:FKP262191 FUL262149:FUL262191 GEH262149:GEH262191 GOD262149:GOD262191 GXZ262149:GXZ262191 HHV262149:HHV262191 HRR262149:HRR262191 IBN262149:IBN262191 ILJ262149:ILJ262191 IVF262149:IVF262191 JFB262149:JFB262191 JOX262149:JOX262191 JYT262149:JYT262191 KIP262149:KIP262191 KSL262149:KSL262191 LCH262149:LCH262191 LMD262149:LMD262191 LVZ262149:LVZ262191 MFV262149:MFV262191 MPR262149:MPR262191 MZN262149:MZN262191 NJJ262149:NJJ262191 NTF262149:NTF262191 ODB262149:ODB262191 OMX262149:OMX262191 OWT262149:OWT262191 PGP262149:PGP262191 PQL262149:PQL262191 QAH262149:QAH262191 QKD262149:QKD262191 QTZ262149:QTZ262191 RDV262149:RDV262191 RNR262149:RNR262191 RXN262149:RXN262191 SHJ262149:SHJ262191 SRF262149:SRF262191 TBB262149:TBB262191 TKX262149:TKX262191 TUT262149:TUT262191 UEP262149:UEP262191 UOL262149:UOL262191 UYH262149:UYH262191 VID262149:VID262191 VRZ262149:VRZ262191 WBV262149:WBV262191 WLR262149:WLR262191 WVN262149:WVN262191 L327685:L327727 JB327685:JB327727 SX327685:SX327727 ACT327685:ACT327727 AMP327685:AMP327727 AWL327685:AWL327727 BGH327685:BGH327727 BQD327685:BQD327727 BZZ327685:BZZ327727 CJV327685:CJV327727 CTR327685:CTR327727 DDN327685:DDN327727 DNJ327685:DNJ327727 DXF327685:DXF327727 EHB327685:EHB327727 EQX327685:EQX327727 FAT327685:FAT327727 FKP327685:FKP327727 FUL327685:FUL327727 GEH327685:GEH327727 GOD327685:GOD327727 GXZ327685:GXZ327727 HHV327685:HHV327727 HRR327685:HRR327727 IBN327685:IBN327727 ILJ327685:ILJ327727 IVF327685:IVF327727 JFB327685:JFB327727 JOX327685:JOX327727 JYT327685:JYT327727 KIP327685:KIP327727 KSL327685:KSL327727 LCH327685:LCH327727 LMD327685:LMD327727 LVZ327685:LVZ327727 MFV327685:MFV327727 MPR327685:MPR327727 MZN327685:MZN327727 NJJ327685:NJJ327727 NTF327685:NTF327727 ODB327685:ODB327727 OMX327685:OMX327727 OWT327685:OWT327727 PGP327685:PGP327727 PQL327685:PQL327727 QAH327685:QAH327727 QKD327685:QKD327727 QTZ327685:QTZ327727 RDV327685:RDV327727 RNR327685:RNR327727 RXN327685:RXN327727 SHJ327685:SHJ327727 SRF327685:SRF327727 TBB327685:TBB327727 TKX327685:TKX327727 TUT327685:TUT327727 UEP327685:UEP327727 UOL327685:UOL327727 UYH327685:UYH327727 VID327685:VID327727 VRZ327685:VRZ327727 WBV327685:WBV327727 WLR327685:WLR327727 WVN327685:WVN327727 L393221:L393263 JB393221:JB393263 SX393221:SX393263 ACT393221:ACT393263 AMP393221:AMP393263 AWL393221:AWL393263 BGH393221:BGH393263 BQD393221:BQD393263 BZZ393221:BZZ393263 CJV393221:CJV393263 CTR393221:CTR393263 DDN393221:DDN393263 DNJ393221:DNJ393263 DXF393221:DXF393263 EHB393221:EHB393263 EQX393221:EQX393263 FAT393221:FAT393263 FKP393221:FKP393263 FUL393221:FUL393263 GEH393221:GEH393263 GOD393221:GOD393263 GXZ393221:GXZ393263 HHV393221:HHV393263 HRR393221:HRR393263 IBN393221:IBN393263 ILJ393221:ILJ393263 IVF393221:IVF393263 JFB393221:JFB393263 JOX393221:JOX393263 JYT393221:JYT393263 KIP393221:KIP393263 KSL393221:KSL393263 LCH393221:LCH393263 LMD393221:LMD393263 LVZ393221:LVZ393263 MFV393221:MFV393263 MPR393221:MPR393263 MZN393221:MZN393263 NJJ393221:NJJ393263 NTF393221:NTF393263 ODB393221:ODB393263 OMX393221:OMX393263 OWT393221:OWT393263 PGP393221:PGP393263 PQL393221:PQL393263 QAH393221:QAH393263 QKD393221:QKD393263 QTZ393221:QTZ393263 RDV393221:RDV393263 RNR393221:RNR393263 RXN393221:RXN393263 SHJ393221:SHJ393263 SRF393221:SRF393263 TBB393221:TBB393263 TKX393221:TKX393263 TUT393221:TUT393263 UEP393221:UEP393263 UOL393221:UOL393263 UYH393221:UYH393263 VID393221:VID393263 VRZ393221:VRZ393263 WBV393221:WBV393263 WLR393221:WLR393263 WVN393221:WVN393263 L458757:L458799 JB458757:JB458799 SX458757:SX458799 ACT458757:ACT458799 AMP458757:AMP458799 AWL458757:AWL458799 BGH458757:BGH458799 BQD458757:BQD458799 BZZ458757:BZZ458799 CJV458757:CJV458799 CTR458757:CTR458799 DDN458757:DDN458799 DNJ458757:DNJ458799 DXF458757:DXF458799 EHB458757:EHB458799 EQX458757:EQX458799 FAT458757:FAT458799 FKP458757:FKP458799 FUL458757:FUL458799 GEH458757:GEH458799 GOD458757:GOD458799 GXZ458757:GXZ458799 HHV458757:HHV458799 HRR458757:HRR458799 IBN458757:IBN458799 ILJ458757:ILJ458799 IVF458757:IVF458799 JFB458757:JFB458799 JOX458757:JOX458799 JYT458757:JYT458799 KIP458757:KIP458799 KSL458757:KSL458799 LCH458757:LCH458799 LMD458757:LMD458799 LVZ458757:LVZ458799 MFV458757:MFV458799 MPR458757:MPR458799 MZN458757:MZN458799 NJJ458757:NJJ458799 NTF458757:NTF458799 ODB458757:ODB458799 OMX458757:OMX458799 OWT458757:OWT458799 PGP458757:PGP458799 PQL458757:PQL458799 QAH458757:QAH458799 QKD458757:QKD458799 QTZ458757:QTZ458799 RDV458757:RDV458799 RNR458757:RNR458799 RXN458757:RXN458799 SHJ458757:SHJ458799 SRF458757:SRF458799 TBB458757:TBB458799 TKX458757:TKX458799 TUT458757:TUT458799 UEP458757:UEP458799 UOL458757:UOL458799 UYH458757:UYH458799 VID458757:VID458799 VRZ458757:VRZ458799 WBV458757:WBV458799 WLR458757:WLR458799 WVN458757:WVN458799 L524293:L524335 JB524293:JB524335 SX524293:SX524335 ACT524293:ACT524335 AMP524293:AMP524335 AWL524293:AWL524335 BGH524293:BGH524335 BQD524293:BQD524335 BZZ524293:BZZ524335 CJV524293:CJV524335 CTR524293:CTR524335 DDN524293:DDN524335 DNJ524293:DNJ524335 DXF524293:DXF524335 EHB524293:EHB524335 EQX524293:EQX524335 FAT524293:FAT524335 FKP524293:FKP524335 FUL524293:FUL524335 GEH524293:GEH524335 GOD524293:GOD524335 GXZ524293:GXZ524335 HHV524293:HHV524335 HRR524293:HRR524335 IBN524293:IBN524335 ILJ524293:ILJ524335 IVF524293:IVF524335 JFB524293:JFB524335 JOX524293:JOX524335 JYT524293:JYT524335 KIP524293:KIP524335 KSL524293:KSL524335 LCH524293:LCH524335 LMD524293:LMD524335 LVZ524293:LVZ524335 MFV524293:MFV524335 MPR524293:MPR524335 MZN524293:MZN524335 NJJ524293:NJJ524335 NTF524293:NTF524335 ODB524293:ODB524335 OMX524293:OMX524335 OWT524293:OWT524335 PGP524293:PGP524335 PQL524293:PQL524335 QAH524293:QAH524335 QKD524293:QKD524335 QTZ524293:QTZ524335 RDV524293:RDV524335 RNR524293:RNR524335 RXN524293:RXN524335 SHJ524293:SHJ524335 SRF524293:SRF524335 TBB524293:TBB524335 TKX524293:TKX524335 TUT524293:TUT524335 UEP524293:UEP524335 UOL524293:UOL524335 UYH524293:UYH524335 VID524293:VID524335 VRZ524293:VRZ524335 WBV524293:WBV524335 WLR524293:WLR524335 WVN524293:WVN524335 L589829:L589871 JB589829:JB589871 SX589829:SX589871 ACT589829:ACT589871 AMP589829:AMP589871 AWL589829:AWL589871 BGH589829:BGH589871 BQD589829:BQD589871 BZZ589829:BZZ589871 CJV589829:CJV589871 CTR589829:CTR589871 DDN589829:DDN589871 DNJ589829:DNJ589871 DXF589829:DXF589871 EHB589829:EHB589871 EQX589829:EQX589871 FAT589829:FAT589871 FKP589829:FKP589871 FUL589829:FUL589871 GEH589829:GEH589871 GOD589829:GOD589871 GXZ589829:GXZ589871 HHV589829:HHV589871 HRR589829:HRR589871 IBN589829:IBN589871 ILJ589829:ILJ589871 IVF589829:IVF589871 JFB589829:JFB589871 JOX589829:JOX589871 JYT589829:JYT589871 KIP589829:KIP589871 KSL589829:KSL589871 LCH589829:LCH589871 LMD589829:LMD589871 LVZ589829:LVZ589871 MFV589829:MFV589871 MPR589829:MPR589871 MZN589829:MZN589871 NJJ589829:NJJ589871 NTF589829:NTF589871 ODB589829:ODB589871 OMX589829:OMX589871 OWT589829:OWT589871 PGP589829:PGP589871 PQL589829:PQL589871 QAH589829:QAH589871 QKD589829:QKD589871 QTZ589829:QTZ589871 RDV589829:RDV589871 RNR589829:RNR589871 RXN589829:RXN589871 SHJ589829:SHJ589871 SRF589829:SRF589871 TBB589829:TBB589871 TKX589829:TKX589871 TUT589829:TUT589871 UEP589829:UEP589871 UOL589829:UOL589871 UYH589829:UYH589871 VID589829:VID589871 VRZ589829:VRZ589871 WBV589829:WBV589871 WLR589829:WLR589871 WVN589829:WVN589871 L655365:L655407 JB655365:JB655407 SX655365:SX655407 ACT655365:ACT655407 AMP655365:AMP655407 AWL655365:AWL655407 BGH655365:BGH655407 BQD655365:BQD655407 BZZ655365:BZZ655407 CJV655365:CJV655407 CTR655365:CTR655407 DDN655365:DDN655407 DNJ655365:DNJ655407 DXF655365:DXF655407 EHB655365:EHB655407 EQX655365:EQX655407 FAT655365:FAT655407 FKP655365:FKP655407 FUL655365:FUL655407 GEH655365:GEH655407 GOD655365:GOD655407 GXZ655365:GXZ655407 HHV655365:HHV655407 HRR655365:HRR655407 IBN655365:IBN655407 ILJ655365:ILJ655407 IVF655365:IVF655407 JFB655365:JFB655407 JOX655365:JOX655407 JYT655365:JYT655407 KIP655365:KIP655407 KSL655365:KSL655407 LCH655365:LCH655407 LMD655365:LMD655407 LVZ655365:LVZ655407 MFV655365:MFV655407 MPR655365:MPR655407 MZN655365:MZN655407 NJJ655365:NJJ655407 NTF655365:NTF655407 ODB655365:ODB655407 OMX655365:OMX655407 OWT655365:OWT655407 PGP655365:PGP655407 PQL655365:PQL655407 QAH655365:QAH655407 QKD655365:QKD655407 QTZ655365:QTZ655407 RDV655365:RDV655407 RNR655365:RNR655407 RXN655365:RXN655407 SHJ655365:SHJ655407 SRF655365:SRF655407 TBB655365:TBB655407 TKX655365:TKX655407 TUT655365:TUT655407 UEP655365:UEP655407 UOL655365:UOL655407 UYH655365:UYH655407 VID655365:VID655407 VRZ655365:VRZ655407 WBV655365:WBV655407 WLR655365:WLR655407 WVN655365:WVN655407 L720901:L720943 JB720901:JB720943 SX720901:SX720943 ACT720901:ACT720943 AMP720901:AMP720943 AWL720901:AWL720943 BGH720901:BGH720943 BQD720901:BQD720943 BZZ720901:BZZ720943 CJV720901:CJV720943 CTR720901:CTR720943 DDN720901:DDN720943 DNJ720901:DNJ720943 DXF720901:DXF720943 EHB720901:EHB720943 EQX720901:EQX720943 FAT720901:FAT720943 FKP720901:FKP720943 FUL720901:FUL720943 GEH720901:GEH720943 GOD720901:GOD720943 GXZ720901:GXZ720943 HHV720901:HHV720943 HRR720901:HRR720943 IBN720901:IBN720943 ILJ720901:ILJ720943 IVF720901:IVF720943 JFB720901:JFB720943 JOX720901:JOX720943 JYT720901:JYT720943 KIP720901:KIP720943 KSL720901:KSL720943 LCH720901:LCH720943 LMD720901:LMD720943 LVZ720901:LVZ720943 MFV720901:MFV720943 MPR720901:MPR720943 MZN720901:MZN720943 NJJ720901:NJJ720943 NTF720901:NTF720943 ODB720901:ODB720943 OMX720901:OMX720943 OWT720901:OWT720943 PGP720901:PGP720943 PQL720901:PQL720943 QAH720901:QAH720943 QKD720901:QKD720943 QTZ720901:QTZ720943 RDV720901:RDV720943 RNR720901:RNR720943 RXN720901:RXN720943 SHJ720901:SHJ720943 SRF720901:SRF720943 TBB720901:TBB720943 TKX720901:TKX720943 TUT720901:TUT720943 UEP720901:UEP720943 UOL720901:UOL720943 UYH720901:UYH720943 VID720901:VID720943 VRZ720901:VRZ720943 WBV720901:WBV720943 WLR720901:WLR720943 WVN720901:WVN720943 L786437:L786479 JB786437:JB786479 SX786437:SX786479 ACT786437:ACT786479 AMP786437:AMP786479 AWL786437:AWL786479 BGH786437:BGH786479 BQD786437:BQD786479 BZZ786437:BZZ786479 CJV786437:CJV786479 CTR786437:CTR786479 DDN786437:DDN786479 DNJ786437:DNJ786479 DXF786437:DXF786479 EHB786437:EHB786479 EQX786437:EQX786479 FAT786437:FAT786479 FKP786437:FKP786479 FUL786437:FUL786479 GEH786437:GEH786479 GOD786437:GOD786479 GXZ786437:GXZ786479 HHV786437:HHV786479 HRR786437:HRR786479 IBN786437:IBN786479 ILJ786437:ILJ786479 IVF786437:IVF786479 JFB786437:JFB786479 JOX786437:JOX786479 JYT786437:JYT786479 KIP786437:KIP786479 KSL786437:KSL786479 LCH786437:LCH786479 LMD786437:LMD786479 LVZ786437:LVZ786479 MFV786437:MFV786479 MPR786437:MPR786479 MZN786437:MZN786479 NJJ786437:NJJ786479 NTF786437:NTF786479 ODB786437:ODB786479 OMX786437:OMX786479 OWT786437:OWT786479 PGP786437:PGP786479 PQL786437:PQL786479 QAH786437:QAH786479 QKD786437:QKD786479 QTZ786437:QTZ786479 RDV786437:RDV786479 RNR786437:RNR786479 RXN786437:RXN786479 SHJ786437:SHJ786479 SRF786437:SRF786479 TBB786437:TBB786479 TKX786437:TKX786479 TUT786437:TUT786479 UEP786437:UEP786479 UOL786437:UOL786479 UYH786437:UYH786479 VID786437:VID786479 VRZ786437:VRZ786479 WBV786437:WBV786479 WLR786437:WLR786479 WVN786437:WVN786479 L851973:L852015 JB851973:JB852015 SX851973:SX852015 ACT851973:ACT852015 AMP851973:AMP852015 AWL851973:AWL852015 BGH851973:BGH852015 BQD851973:BQD852015 BZZ851973:BZZ852015 CJV851973:CJV852015 CTR851973:CTR852015 DDN851973:DDN852015 DNJ851973:DNJ852015 DXF851973:DXF852015 EHB851973:EHB852015 EQX851973:EQX852015 FAT851973:FAT852015 FKP851973:FKP852015 FUL851973:FUL852015 GEH851973:GEH852015 GOD851973:GOD852015 GXZ851973:GXZ852015 HHV851973:HHV852015 HRR851973:HRR852015 IBN851973:IBN852015 ILJ851973:ILJ852015 IVF851973:IVF852015 JFB851973:JFB852015 JOX851973:JOX852015 JYT851973:JYT852015 KIP851973:KIP852015 KSL851973:KSL852015 LCH851973:LCH852015 LMD851973:LMD852015 LVZ851973:LVZ852015 MFV851973:MFV852015 MPR851973:MPR852015 MZN851973:MZN852015 NJJ851973:NJJ852015 NTF851973:NTF852015 ODB851973:ODB852015 OMX851973:OMX852015 OWT851973:OWT852015 PGP851973:PGP852015 PQL851973:PQL852015 QAH851973:QAH852015 QKD851973:QKD852015 QTZ851973:QTZ852015 RDV851973:RDV852015 RNR851973:RNR852015 RXN851973:RXN852015 SHJ851973:SHJ852015 SRF851973:SRF852015 TBB851973:TBB852015 TKX851973:TKX852015 TUT851973:TUT852015 UEP851973:UEP852015 UOL851973:UOL852015 UYH851973:UYH852015 VID851973:VID852015 VRZ851973:VRZ852015 WBV851973:WBV852015 WLR851973:WLR852015 WVN851973:WVN852015 L917509:L917551 JB917509:JB917551 SX917509:SX917551 ACT917509:ACT917551 AMP917509:AMP917551 AWL917509:AWL917551 BGH917509:BGH917551 BQD917509:BQD917551 BZZ917509:BZZ917551 CJV917509:CJV917551 CTR917509:CTR917551 DDN917509:DDN917551 DNJ917509:DNJ917551 DXF917509:DXF917551 EHB917509:EHB917551 EQX917509:EQX917551 FAT917509:FAT917551 FKP917509:FKP917551 FUL917509:FUL917551 GEH917509:GEH917551 GOD917509:GOD917551 GXZ917509:GXZ917551 HHV917509:HHV917551 HRR917509:HRR917551 IBN917509:IBN917551 ILJ917509:ILJ917551 IVF917509:IVF917551 JFB917509:JFB917551 JOX917509:JOX917551 JYT917509:JYT917551 KIP917509:KIP917551 KSL917509:KSL917551 LCH917509:LCH917551 LMD917509:LMD917551 LVZ917509:LVZ917551 MFV917509:MFV917551 MPR917509:MPR917551 MZN917509:MZN917551 NJJ917509:NJJ917551 NTF917509:NTF917551 ODB917509:ODB917551 OMX917509:OMX917551 OWT917509:OWT917551 PGP917509:PGP917551 PQL917509:PQL917551 QAH917509:QAH917551 QKD917509:QKD917551 QTZ917509:QTZ917551 RDV917509:RDV917551 RNR917509:RNR917551 RXN917509:RXN917551 SHJ917509:SHJ917551 SRF917509:SRF917551 TBB917509:TBB917551 TKX917509:TKX917551 TUT917509:TUT917551 UEP917509:UEP917551 UOL917509:UOL917551 UYH917509:UYH917551 VID917509:VID917551 VRZ917509:VRZ917551 WBV917509:WBV917551 WLR917509:WLR917551 WVN917509:WVN917551 L983045:L983087 JB983045:JB983087 SX983045:SX983087 ACT983045:ACT983087 AMP983045:AMP983087 AWL983045:AWL983087 BGH983045:BGH983087 BQD983045:BQD983087 BZZ983045:BZZ983087 CJV983045:CJV983087 CTR983045:CTR983087 DDN983045:DDN983087 DNJ983045:DNJ983087 DXF983045:DXF983087 EHB983045:EHB983087 EQX983045:EQX983087 FAT983045:FAT983087 FKP983045:FKP983087 FUL983045:FUL983087 GEH983045:GEH983087 GOD983045:GOD983087 GXZ983045:GXZ983087 HHV983045:HHV983087 HRR983045:HRR983087 IBN983045:IBN983087 ILJ983045:ILJ983087 IVF983045:IVF983087 JFB983045:JFB983087 JOX983045:JOX983087 JYT983045:JYT983087 KIP983045:KIP983087 KSL983045:KSL983087 LCH983045:LCH983087 LMD983045:LMD983087 LVZ983045:LVZ983087 MFV983045:MFV983087 MPR983045:MPR983087 MZN983045:MZN983087 NJJ983045:NJJ983087 NTF983045:NTF983087 ODB983045:ODB983087 OMX983045:OMX983087 OWT983045:OWT983087 PGP983045:PGP983087 PQL983045:PQL983087 QAH983045:QAH983087 QKD983045:QKD983087 QTZ983045:QTZ983087 RDV983045:RDV983087 RNR983045:RNR983087 RXN983045:RXN983087 SHJ983045:SHJ983087 SRF983045:SRF983087 TBB983045:TBB983087 TKX983045:TKX983087 TUT983045:TUT983087 UEP983045:UEP983087 UOL983045:UOL983087 UYH983045:UYH983087 VID983045:VID983087 VRZ983045:VRZ983087 WBV983045:WBV983087 WLR983045:WLR983087">
      <formula1>0</formula1>
      <formula2>40</formula2>
    </dataValidation>
    <dataValidation type="decimal" allowBlank="1" showInputMessage="1" showErrorMessage="1" error="bitte Stundenzahl eingeben!" sqref="H65541:K65583 JD5:JG47 SZ5:TC47 ACV5:ACY47 AMR5:AMU47 AWN5:AWQ47 BGJ5:BGM47 BQF5:BQI47 CAB5:CAE47 CJX5:CKA47 CTT5:CTW47 DDP5:DDS47 DNL5:DNO47 DXH5:DXK47 EHD5:EHG47 EQZ5:ERC47 FAV5:FAY47 FKR5:FKU47 FUN5:FUQ47 GEJ5:GEM47 GOF5:GOI47 GYB5:GYE47 HHX5:HIA47 HRT5:HRW47 IBP5:IBS47 ILL5:ILO47 IVH5:IVK47 JFD5:JFG47 JOZ5:JPC47 JYV5:JYY47 KIR5:KIU47 KSN5:KSQ47 LCJ5:LCM47 LMF5:LMI47 LWB5:LWE47 MFX5:MGA47 MPT5:MPW47 MZP5:MZS47 NJL5:NJO47 NTH5:NTK47 ODD5:ODG47 OMZ5:ONC47 OWV5:OWY47 PGR5:PGU47 PQN5:PQQ47 QAJ5:QAM47 QKF5:QKI47 QUB5:QUE47 RDX5:REA47 RNT5:RNW47 RXP5:RXS47 SHL5:SHO47 SRH5:SRK47 TBD5:TBG47 TKZ5:TLC47 TUV5:TUY47 UER5:UEU47 UON5:UOQ47 UYJ5:UYM47 VIF5:VII47 VSB5:VSE47 WBX5:WCA47 WLT5:WLW47 WVP5:WVS47 H131077:K131119 JD65541:JG65583 SZ65541:TC65583 ACV65541:ACY65583 AMR65541:AMU65583 AWN65541:AWQ65583 BGJ65541:BGM65583 BQF65541:BQI65583 CAB65541:CAE65583 CJX65541:CKA65583 CTT65541:CTW65583 DDP65541:DDS65583 DNL65541:DNO65583 DXH65541:DXK65583 EHD65541:EHG65583 EQZ65541:ERC65583 FAV65541:FAY65583 FKR65541:FKU65583 FUN65541:FUQ65583 GEJ65541:GEM65583 GOF65541:GOI65583 GYB65541:GYE65583 HHX65541:HIA65583 HRT65541:HRW65583 IBP65541:IBS65583 ILL65541:ILO65583 IVH65541:IVK65583 JFD65541:JFG65583 JOZ65541:JPC65583 JYV65541:JYY65583 KIR65541:KIU65583 KSN65541:KSQ65583 LCJ65541:LCM65583 LMF65541:LMI65583 LWB65541:LWE65583 MFX65541:MGA65583 MPT65541:MPW65583 MZP65541:MZS65583 NJL65541:NJO65583 NTH65541:NTK65583 ODD65541:ODG65583 OMZ65541:ONC65583 OWV65541:OWY65583 PGR65541:PGU65583 PQN65541:PQQ65583 QAJ65541:QAM65583 QKF65541:QKI65583 QUB65541:QUE65583 RDX65541:REA65583 RNT65541:RNW65583 RXP65541:RXS65583 SHL65541:SHO65583 SRH65541:SRK65583 TBD65541:TBG65583 TKZ65541:TLC65583 TUV65541:TUY65583 UER65541:UEU65583 UON65541:UOQ65583 UYJ65541:UYM65583 VIF65541:VII65583 VSB65541:VSE65583 WBX65541:WCA65583 WLT65541:WLW65583 WVP65541:WVS65583 H196613:K196655 JD131077:JG131119 SZ131077:TC131119 ACV131077:ACY131119 AMR131077:AMU131119 AWN131077:AWQ131119 BGJ131077:BGM131119 BQF131077:BQI131119 CAB131077:CAE131119 CJX131077:CKA131119 CTT131077:CTW131119 DDP131077:DDS131119 DNL131077:DNO131119 DXH131077:DXK131119 EHD131077:EHG131119 EQZ131077:ERC131119 FAV131077:FAY131119 FKR131077:FKU131119 FUN131077:FUQ131119 GEJ131077:GEM131119 GOF131077:GOI131119 GYB131077:GYE131119 HHX131077:HIA131119 HRT131077:HRW131119 IBP131077:IBS131119 ILL131077:ILO131119 IVH131077:IVK131119 JFD131077:JFG131119 JOZ131077:JPC131119 JYV131077:JYY131119 KIR131077:KIU131119 KSN131077:KSQ131119 LCJ131077:LCM131119 LMF131077:LMI131119 LWB131077:LWE131119 MFX131077:MGA131119 MPT131077:MPW131119 MZP131077:MZS131119 NJL131077:NJO131119 NTH131077:NTK131119 ODD131077:ODG131119 OMZ131077:ONC131119 OWV131077:OWY131119 PGR131077:PGU131119 PQN131077:PQQ131119 QAJ131077:QAM131119 QKF131077:QKI131119 QUB131077:QUE131119 RDX131077:REA131119 RNT131077:RNW131119 RXP131077:RXS131119 SHL131077:SHO131119 SRH131077:SRK131119 TBD131077:TBG131119 TKZ131077:TLC131119 TUV131077:TUY131119 UER131077:UEU131119 UON131077:UOQ131119 UYJ131077:UYM131119 VIF131077:VII131119 VSB131077:VSE131119 WBX131077:WCA131119 WLT131077:WLW131119 WVP131077:WVS131119 H262149:K262191 JD196613:JG196655 SZ196613:TC196655 ACV196613:ACY196655 AMR196613:AMU196655 AWN196613:AWQ196655 BGJ196613:BGM196655 BQF196613:BQI196655 CAB196613:CAE196655 CJX196613:CKA196655 CTT196613:CTW196655 DDP196613:DDS196655 DNL196613:DNO196655 DXH196613:DXK196655 EHD196613:EHG196655 EQZ196613:ERC196655 FAV196613:FAY196655 FKR196613:FKU196655 FUN196613:FUQ196655 GEJ196613:GEM196655 GOF196613:GOI196655 GYB196613:GYE196655 HHX196613:HIA196655 HRT196613:HRW196655 IBP196613:IBS196655 ILL196613:ILO196655 IVH196613:IVK196655 JFD196613:JFG196655 JOZ196613:JPC196655 JYV196613:JYY196655 KIR196613:KIU196655 KSN196613:KSQ196655 LCJ196613:LCM196655 LMF196613:LMI196655 LWB196613:LWE196655 MFX196613:MGA196655 MPT196613:MPW196655 MZP196613:MZS196655 NJL196613:NJO196655 NTH196613:NTK196655 ODD196613:ODG196655 OMZ196613:ONC196655 OWV196613:OWY196655 PGR196613:PGU196655 PQN196613:PQQ196655 QAJ196613:QAM196655 QKF196613:QKI196655 QUB196613:QUE196655 RDX196613:REA196655 RNT196613:RNW196655 RXP196613:RXS196655 SHL196613:SHO196655 SRH196613:SRK196655 TBD196613:TBG196655 TKZ196613:TLC196655 TUV196613:TUY196655 UER196613:UEU196655 UON196613:UOQ196655 UYJ196613:UYM196655 VIF196613:VII196655 VSB196613:VSE196655 WBX196613:WCA196655 WLT196613:WLW196655 WVP196613:WVS196655 H327685:K327727 JD262149:JG262191 SZ262149:TC262191 ACV262149:ACY262191 AMR262149:AMU262191 AWN262149:AWQ262191 BGJ262149:BGM262191 BQF262149:BQI262191 CAB262149:CAE262191 CJX262149:CKA262191 CTT262149:CTW262191 DDP262149:DDS262191 DNL262149:DNO262191 DXH262149:DXK262191 EHD262149:EHG262191 EQZ262149:ERC262191 FAV262149:FAY262191 FKR262149:FKU262191 FUN262149:FUQ262191 GEJ262149:GEM262191 GOF262149:GOI262191 GYB262149:GYE262191 HHX262149:HIA262191 HRT262149:HRW262191 IBP262149:IBS262191 ILL262149:ILO262191 IVH262149:IVK262191 JFD262149:JFG262191 JOZ262149:JPC262191 JYV262149:JYY262191 KIR262149:KIU262191 KSN262149:KSQ262191 LCJ262149:LCM262191 LMF262149:LMI262191 LWB262149:LWE262191 MFX262149:MGA262191 MPT262149:MPW262191 MZP262149:MZS262191 NJL262149:NJO262191 NTH262149:NTK262191 ODD262149:ODG262191 OMZ262149:ONC262191 OWV262149:OWY262191 PGR262149:PGU262191 PQN262149:PQQ262191 QAJ262149:QAM262191 QKF262149:QKI262191 QUB262149:QUE262191 RDX262149:REA262191 RNT262149:RNW262191 RXP262149:RXS262191 SHL262149:SHO262191 SRH262149:SRK262191 TBD262149:TBG262191 TKZ262149:TLC262191 TUV262149:TUY262191 UER262149:UEU262191 UON262149:UOQ262191 UYJ262149:UYM262191 VIF262149:VII262191 VSB262149:VSE262191 WBX262149:WCA262191 WLT262149:WLW262191 WVP262149:WVS262191 H393221:K393263 JD327685:JG327727 SZ327685:TC327727 ACV327685:ACY327727 AMR327685:AMU327727 AWN327685:AWQ327727 BGJ327685:BGM327727 BQF327685:BQI327727 CAB327685:CAE327727 CJX327685:CKA327727 CTT327685:CTW327727 DDP327685:DDS327727 DNL327685:DNO327727 DXH327685:DXK327727 EHD327685:EHG327727 EQZ327685:ERC327727 FAV327685:FAY327727 FKR327685:FKU327727 FUN327685:FUQ327727 GEJ327685:GEM327727 GOF327685:GOI327727 GYB327685:GYE327727 HHX327685:HIA327727 HRT327685:HRW327727 IBP327685:IBS327727 ILL327685:ILO327727 IVH327685:IVK327727 JFD327685:JFG327727 JOZ327685:JPC327727 JYV327685:JYY327727 KIR327685:KIU327727 KSN327685:KSQ327727 LCJ327685:LCM327727 LMF327685:LMI327727 LWB327685:LWE327727 MFX327685:MGA327727 MPT327685:MPW327727 MZP327685:MZS327727 NJL327685:NJO327727 NTH327685:NTK327727 ODD327685:ODG327727 OMZ327685:ONC327727 OWV327685:OWY327727 PGR327685:PGU327727 PQN327685:PQQ327727 QAJ327685:QAM327727 QKF327685:QKI327727 QUB327685:QUE327727 RDX327685:REA327727 RNT327685:RNW327727 RXP327685:RXS327727 SHL327685:SHO327727 SRH327685:SRK327727 TBD327685:TBG327727 TKZ327685:TLC327727 TUV327685:TUY327727 UER327685:UEU327727 UON327685:UOQ327727 UYJ327685:UYM327727 VIF327685:VII327727 VSB327685:VSE327727 WBX327685:WCA327727 WLT327685:WLW327727 WVP327685:WVS327727 H458757:K458799 JD393221:JG393263 SZ393221:TC393263 ACV393221:ACY393263 AMR393221:AMU393263 AWN393221:AWQ393263 BGJ393221:BGM393263 BQF393221:BQI393263 CAB393221:CAE393263 CJX393221:CKA393263 CTT393221:CTW393263 DDP393221:DDS393263 DNL393221:DNO393263 DXH393221:DXK393263 EHD393221:EHG393263 EQZ393221:ERC393263 FAV393221:FAY393263 FKR393221:FKU393263 FUN393221:FUQ393263 GEJ393221:GEM393263 GOF393221:GOI393263 GYB393221:GYE393263 HHX393221:HIA393263 HRT393221:HRW393263 IBP393221:IBS393263 ILL393221:ILO393263 IVH393221:IVK393263 JFD393221:JFG393263 JOZ393221:JPC393263 JYV393221:JYY393263 KIR393221:KIU393263 KSN393221:KSQ393263 LCJ393221:LCM393263 LMF393221:LMI393263 LWB393221:LWE393263 MFX393221:MGA393263 MPT393221:MPW393263 MZP393221:MZS393263 NJL393221:NJO393263 NTH393221:NTK393263 ODD393221:ODG393263 OMZ393221:ONC393263 OWV393221:OWY393263 PGR393221:PGU393263 PQN393221:PQQ393263 QAJ393221:QAM393263 QKF393221:QKI393263 QUB393221:QUE393263 RDX393221:REA393263 RNT393221:RNW393263 RXP393221:RXS393263 SHL393221:SHO393263 SRH393221:SRK393263 TBD393221:TBG393263 TKZ393221:TLC393263 TUV393221:TUY393263 UER393221:UEU393263 UON393221:UOQ393263 UYJ393221:UYM393263 VIF393221:VII393263 VSB393221:VSE393263 WBX393221:WCA393263 WLT393221:WLW393263 WVP393221:WVS393263 H524293:K524335 JD458757:JG458799 SZ458757:TC458799 ACV458757:ACY458799 AMR458757:AMU458799 AWN458757:AWQ458799 BGJ458757:BGM458799 BQF458757:BQI458799 CAB458757:CAE458799 CJX458757:CKA458799 CTT458757:CTW458799 DDP458757:DDS458799 DNL458757:DNO458799 DXH458757:DXK458799 EHD458757:EHG458799 EQZ458757:ERC458799 FAV458757:FAY458799 FKR458757:FKU458799 FUN458757:FUQ458799 GEJ458757:GEM458799 GOF458757:GOI458799 GYB458757:GYE458799 HHX458757:HIA458799 HRT458757:HRW458799 IBP458757:IBS458799 ILL458757:ILO458799 IVH458757:IVK458799 JFD458757:JFG458799 JOZ458757:JPC458799 JYV458757:JYY458799 KIR458757:KIU458799 KSN458757:KSQ458799 LCJ458757:LCM458799 LMF458757:LMI458799 LWB458757:LWE458799 MFX458757:MGA458799 MPT458757:MPW458799 MZP458757:MZS458799 NJL458757:NJO458799 NTH458757:NTK458799 ODD458757:ODG458799 OMZ458757:ONC458799 OWV458757:OWY458799 PGR458757:PGU458799 PQN458757:PQQ458799 QAJ458757:QAM458799 QKF458757:QKI458799 QUB458757:QUE458799 RDX458757:REA458799 RNT458757:RNW458799 RXP458757:RXS458799 SHL458757:SHO458799 SRH458757:SRK458799 TBD458757:TBG458799 TKZ458757:TLC458799 TUV458757:TUY458799 UER458757:UEU458799 UON458757:UOQ458799 UYJ458757:UYM458799 VIF458757:VII458799 VSB458757:VSE458799 WBX458757:WCA458799 WLT458757:WLW458799 WVP458757:WVS458799 H589829:K589871 JD524293:JG524335 SZ524293:TC524335 ACV524293:ACY524335 AMR524293:AMU524335 AWN524293:AWQ524335 BGJ524293:BGM524335 BQF524293:BQI524335 CAB524293:CAE524335 CJX524293:CKA524335 CTT524293:CTW524335 DDP524293:DDS524335 DNL524293:DNO524335 DXH524293:DXK524335 EHD524293:EHG524335 EQZ524293:ERC524335 FAV524293:FAY524335 FKR524293:FKU524335 FUN524293:FUQ524335 GEJ524293:GEM524335 GOF524293:GOI524335 GYB524293:GYE524335 HHX524293:HIA524335 HRT524293:HRW524335 IBP524293:IBS524335 ILL524293:ILO524335 IVH524293:IVK524335 JFD524293:JFG524335 JOZ524293:JPC524335 JYV524293:JYY524335 KIR524293:KIU524335 KSN524293:KSQ524335 LCJ524293:LCM524335 LMF524293:LMI524335 LWB524293:LWE524335 MFX524293:MGA524335 MPT524293:MPW524335 MZP524293:MZS524335 NJL524293:NJO524335 NTH524293:NTK524335 ODD524293:ODG524335 OMZ524293:ONC524335 OWV524293:OWY524335 PGR524293:PGU524335 PQN524293:PQQ524335 QAJ524293:QAM524335 QKF524293:QKI524335 QUB524293:QUE524335 RDX524293:REA524335 RNT524293:RNW524335 RXP524293:RXS524335 SHL524293:SHO524335 SRH524293:SRK524335 TBD524293:TBG524335 TKZ524293:TLC524335 TUV524293:TUY524335 UER524293:UEU524335 UON524293:UOQ524335 UYJ524293:UYM524335 VIF524293:VII524335 VSB524293:VSE524335 WBX524293:WCA524335 WLT524293:WLW524335 WVP524293:WVS524335 H655365:K655407 JD589829:JG589871 SZ589829:TC589871 ACV589829:ACY589871 AMR589829:AMU589871 AWN589829:AWQ589871 BGJ589829:BGM589871 BQF589829:BQI589871 CAB589829:CAE589871 CJX589829:CKA589871 CTT589829:CTW589871 DDP589829:DDS589871 DNL589829:DNO589871 DXH589829:DXK589871 EHD589829:EHG589871 EQZ589829:ERC589871 FAV589829:FAY589871 FKR589829:FKU589871 FUN589829:FUQ589871 GEJ589829:GEM589871 GOF589829:GOI589871 GYB589829:GYE589871 HHX589829:HIA589871 HRT589829:HRW589871 IBP589829:IBS589871 ILL589829:ILO589871 IVH589829:IVK589871 JFD589829:JFG589871 JOZ589829:JPC589871 JYV589829:JYY589871 KIR589829:KIU589871 KSN589829:KSQ589871 LCJ589829:LCM589871 LMF589829:LMI589871 LWB589829:LWE589871 MFX589829:MGA589871 MPT589829:MPW589871 MZP589829:MZS589871 NJL589829:NJO589871 NTH589829:NTK589871 ODD589829:ODG589871 OMZ589829:ONC589871 OWV589829:OWY589871 PGR589829:PGU589871 PQN589829:PQQ589871 QAJ589829:QAM589871 QKF589829:QKI589871 QUB589829:QUE589871 RDX589829:REA589871 RNT589829:RNW589871 RXP589829:RXS589871 SHL589829:SHO589871 SRH589829:SRK589871 TBD589829:TBG589871 TKZ589829:TLC589871 TUV589829:TUY589871 UER589829:UEU589871 UON589829:UOQ589871 UYJ589829:UYM589871 VIF589829:VII589871 VSB589829:VSE589871 WBX589829:WCA589871 WLT589829:WLW589871 WVP589829:WVS589871 H720901:K720943 JD655365:JG655407 SZ655365:TC655407 ACV655365:ACY655407 AMR655365:AMU655407 AWN655365:AWQ655407 BGJ655365:BGM655407 BQF655365:BQI655407 CAB655365:CAE655407 CJX655365:CKA655407 CTT655365:CTW655407 DDP655365:DDS655407 DNL655365:DNO655407 DXH655365:DXK655407 EHD655365:EHG655407 EQZ655365:ERC655407 FAV655365:FAY655407 FKR655365:FKU655407 FUN655365:FUQ655407 GEJ655365:GEM655407 GOF655365:GOI655407 GYB655365:GYE655407 HHX655365:HIA655407 HRT655365:HRW655407 IBP655365:IBS655407 ILL655365:ILO655407 IVH655365:IVK655407 JFD655365:JFG655407 JOZ655365:JPC655407 JYV655365:JYY655407 KIR655365:KIU655407 KSN655365:KSQ655407 LCJ655365:LCM655407 LMF655365:LMI655407 LWB655365:LWE655407 MFX655365:MGA655407 MPT655365:MPW655407 MZP655365:MZS655407 NJL655365:NJO655407 NTH655365:NTK655407 ODD655365:ODG655407 OMZ655365:ONC655407 OWV655365:OWY655407 PGR655365:PGU655407 PQN655365:PQQ655407 QAJ655365:QAM655407 QKF655365:QKI655407 QUB655365:QUE655407 RDX655365:REA655407 RNT655365:RNW655407 RXP655365:RXS655407 SHL655365:SHO655407 SRH655365:SRK655407 TBD655365:TBG655407 TKZ655365:TLC655407 TUV655365:TUY655407 UER655365:UEU655407 UON655365:UOQ655407 UYJ655365:UYM655407 VIF655365:VII655407 VSB655365:VSE655407 WBX655365:WCA655407 WLT655365:WLW655407 WVP655365:WVS655407 H786437:K786479 JD720901:JG720943 SZ720901:TC720943 ACV720901:ACY720943 AMR720901:AMU720943 AWN720901:AWQ720943 BGJ720901:BGM720943 BQF720901:BQI720943 CAB720901:CAE720943 CJX720901:CKA720943 CTT720901:CTW720943 DDP720901:DDS720943 DNL720901:DNO720943 DXH720901:DXK720943 EHD720901:EHG720943 EQZ720901:ERC720943 FAV720901:FAY720943 FKR720901:FKU720943 FUN720901:FUQ720943 GEJ720901:GEM720943 GOF720901:GOI720943 GYB720901:GYE720943 HHX720901:HIA720943 HRT720901:HRW720943 IBP720901:IBS720943 ILL720901:ILO720943 IVH720901:IVK720943 JFD720901:JFG720943 JOZ720901:JPC720943 JYV720901:JYY720943 KIR720901:KIU720943 KSN720901:KSQ720943 LCJ720901:LCM720943 LMF720901:LMI720943 LWB720901:LWE720943 MFX720901:MGA720943 MPT720901:MPW720943 MZP720901:MZS720943 NJL720901:NJO720943 NTH720901:NTK720943 ODD720901:ODG720943 OMZ720901:ONC720943 OWV720901:OWY720943 PGR720901:PGU720943 PQN720901:PQQ720943 QAJ720901:QAM720943 QKF720901:QKI720943 QUB720901:QUE720943 RDX720901:REA720943 RNT720901:RNW720943 RXP720901:RXS720943 SHL720901:SHO720943 SRH720901:SRK720943 TBD720901:TBG720943 TKZ720901:TLC720943 TUV720901:TUY720943 UER720901:UEU720943 UON720901:UOQ720943 UYJ720901:UYM720943 VIF720901:VII720943 VSB720901:VSE720943 WBX720901:WCA720943 WLT720901:WLW720943 WVP720901:WVS720943 H851973:K852015 JD786437:JG786479 SZ786437:TC786479 ACV786437:ACY786479 AMR786437:AMU786479 AWN786437:AWQ786479 BGJ786437:BGM786479 BQF786437:BQI786479 CAB786437:CAE786479 CJX786437:CKA786479 CTT786437:CTW786479 DDP786437:DDS786479 DNL786437:DNO786479 DXH786437:DXK786479 EHD786437:EHG786479 EQZ786437:ERC786479 FAV786437:FAY786479 FKR786437:FKU786479 FUN786437:FUQ786479 GEJ786437:GEM786479 GOF786437:GOI786479 GYB786437:GYE786479 HHX786437:HIA786479 HRT786437:HRW786479 IBP786437:IBS786479 ILL786437:ILO786479 IVH786437:IVK786479 JFD786437:JFG786479 JOZ786437:JPC786479 JYV786437:JYY786479 KIR786437:KIU786479 KSN786437:KSQ786479 LCJ786437:LCM786479 LMF786437:LMI786479 LWB786437:LWE786479 MFX786437:MGA786479 MPT786437:MPW786479 MZP786437:MZS786479 NJL786437:NJO786479 NTH786437:NTK786479 ODD786437:ODG786479 OMZ786437:ONC786479 OWV786437:OWY786479 PGR786437:PGU786479 PQN786437:PQQ786479 QAJ786437:QAM786479 QKF786437:QKI786479 QUB786437:QUE786479 RDX786437:REA786479 RNT786437:RNW786479 RXP786437:RXS786479 SHL786437:SHO786479 SRH786437:SRK786479 TBD786437:TBG786479 TKZ786437:TLC786479 TUV786437:TUY786479 UER786437:UEU786479 UON786437:UOQ786479 UYJ786437:UYM786479 VIF786437:VII786479 VSB786437:VSE786479 WBX786437:WCA786479 WLT786437:WLW786479 WVP786437:WVS786479 H917509:K917551 JD851973:JG852015 SZ851973:TC852015 ACV851973:ACY852015 AMR851973:AMU852015 AWN851973:AWQ852015 BGJ851973:BGM852015 BQF851973:BQI852015 CAB851973:CAE852015 CJX851973:CKA852015 CTT851973:CTW852015 DDP851973:DDS852015 DNL851973:DNO852015 DXH851973:DXK852015 EHD851973:EHG852015 EQZ851973:ERC852015 FAV851973:FAY852015 FKR851973:FKU852015 FUN851973:FUQ852015 GEJ851973:GEM852015 GOF851973:GOI852015 GYB851973:GYE852015 HHX851973:HIA852015 HRT851973:HRW852015 IBP851973:IBS852015 ILL851973:ILO852015 IVH851973:IVK852015 JFD851973:JFG852015 JOZ851973:JPC852015 JYV851973:JYY852015 KIR851973:KIU852015 KSN851973:KSQ852015 LCJ851973:LCM852015 LMF851973:LMI852015 LWB851973:LWE852015 MFX851973:MGA852015 MPT851973:MPW852015 MZP851973:MZS852015 NJL851973:NJO852015 NTH851973:NTK852015 ODD851973:ODG852015 OMZ851973:ONC852015 OWV851973:OWY852015 PGR851973:PGU852015 PQN851973:PQQ852015 QAJ851973:QAM852015 QKF851973:QKI852015 QUB851973:QUE852015 RDX851973:REA852015 RNT851973:RNW852015 RXP851973:RXS852015 SHL851973:SHO852015 SRH851973:SRK852015 TBD851973:TBG852015 TKZ851973:TLC852015 TUV851973:TUY852015 UER851973:UEU852015 UON851973:UOQ852015 UYJ851973:UYM852015 VIF851973:VII852015 VSB851973:VSE852015 WBX851973:WCA852015 WLT851973:WLW852015 WVP851973:WVS852015 H983045:K983087 JD917509:JG917551 SZ917509:TC917551 ACV917509:ACY917551 AMR917509:AMU917551 AWN917509:AWQ917551 BGJ917509:BGM917551 BQF917509:BQI917551 CAB917509:CAE917551 CJX917509:CKA917551 CTT917509:CTW917551 DDP917509:DDS917551 DNL917509:DNO917551 DXH917509:DXK917551 EHD917509:EHG917551 EQZ917509:ERC917551 FAV917509:FAY917551 FKR917509:FKU917551 FUN917509:FUQ917551 GEJ917509:GEM917551 GOF917509:GOI917551 GYB917509:GYE917551 HHX917509:HIA917551 HRT917509:HRW917551 IBP917509:IBS917551 ILL917509:ILO917551 IVH917509:IVK917551 JFD917509:JFG917551 JOZ917509:JPC917551 JYV917509:JYY917551 KIR917509:KIU917551 KSN917509:KSQ917551 LCJ917509:LCM917551 LMF917509:LMI917551 LWB917509:LWE917551 MFX917509:MGA917551 MPT917509:MPW917551 MZP917509:MZS917551 NJL917509:NJO917551 NTH917509:NTK917551 ODD917509:ODG917551 OMZ917509:ONC917551 OWV917509:OWY917551 PGR917509:PGU917551 PQN917509:PQQ917551 QAJ917509:QAM917551 QKF917509:QKI917551 QUB917509:QUE917551 RDX917509:REA917551 RNT917509:RNW917551 RXP917509:RXS917551 SHL917509:SHO917551 SRH917509:SRK917551 TBD917509:TBG917551 TKZ917509:TLC917551 TUV917509:TUY917551 UER917509:UEU917551 UON917509:UOQ917551 UYJ917509:UYM917551 VIF917509:VII917551 VSB917509:VSE917551 WBX917509:WCA917551 WLT917509:WLW917551 WVP917509:WVS917551 WVP983045:WVS983087 JD983045:JG983087 SZ983045:TC983087 ACV983045:ACY983087 AMR983045:AMU983087 AWN983045:AWQ983087 BGJ983045:BGM983087 BQF983045:BQI983087 CAB983045:CAE983087 CJX983045:CKA983087 CTT983045:CTW983087 DDP983045:DDS983087 DNL983045:DNO983087 DXH983045:DXK983087 EHD983045:EHG983087 EQZ983045:ERC983087 FAV983045:FAY983087 FKR983045:FKU983087 FUN983045:FUQ983087 GEJ983045:GEM983087 GOF983045:GOI983087 GYB983045:GYE983087 HHX983045:HIA983087 HRT983045:HRW983087 IBP983045:IBS983087 ILL983045:ILO983087 IVH983045:IVK983087 JFD983045:JFG983087 JOZ983045:JPC983087 JYV983045:JYY983087 KIR983045:KIU983087 KSN983045:KSQ983087 LCJ983045:LCM983087 LMF983045:LMI983087 LWB983045:LWE983087 MFX983045:MGA983087 MPT983045:MPW983087 MZP983045:MZS983087 NJL983045:NJO983087 NTH983045:NTK983087 ODD983045:ODG983087 OMZ983045:ONC983087 OWV983045:OWY983087 PGR983045:PGU983087 PQN983045:PQQ983087 QAJ983045:QAM983087 QKF983045:QKI983087 QUB983045:QUE983087 RDX983045:REA983087 RNT983045:RNW983087 RXP983045:RXS983087 SHL983045:SHO983087 SRH983045:SRK983087 TBD983045:TBG983087 TKZ983045:TLC983087 TUV983045:TUY983087 UER983045:UEU983087 UON983045:UOQ983087 UYJ983045:UYM983087 VIF983045:VII983087 VSB983045:VSE983087 WBX983045:WCA983087 WLT983045:WLW983087 H5:K83">
      <formula1>0</formula1>
      <formula2>33</formula2>
    </dataValidation>
    <dataValidation type="decimal" allowBlank="1" showInputMessage="1" showErrorMessage="1" sqref="M5:O47 JI5:JJ47 TE5:TF47 ADA5:ADB47 AMW5:AMX47 AWS5:AWT47 BGO5:BGP47 BQK5:BQL47 CAG5:CAH47 CKC5:CKD47 CTY5:CTZ47 DDU5:DDV47 DNQ5:DNR47 DXM5:DXN47 EHI5:EHJ47 ERE5:ERF47 FBA5:FBB47 FKW5:FKX47 FUS5:FUT47 GEO5:GEP47 GOK5:GOL47 GYG5:GYH47 HIC5:HID47 HRY5:HRZ47 IBU5:IBV47 ILQ5:ILR47 IVM5:IVN47 JFI5:JFJ47 JPE5:JPF47 JZA5:JZB47 KIW5:KIX47 KSS5:KST47 LCO5:LCP47 LMK5:LML47 LWG5:LWH47 MGC5:MGD47 MPY5:MPZ47 MZU5:MZV47 NJQ5:NJR47 NTM5:NTN47 ODI5:ODJ47 ONE5:ONF47 OXA5:OXB47 PGW5:PGX47 PQS5:PQT47 QAO5:QAP47 QKK5:QKL47 QUG5:QUH47 REC5:RED47 RNY5:RNZ47 RXU5:RXV47 SHQ5:SHR47 SRM5:SRN47 TBI5:TBJ47 TLE5:TLF47 TVA5:TVB47 UEW5:UEX47 UOS5:UOT47 UYO5:UYP47 VIK5:VIL47 VSG5:VSH47 WCC5:WCD47 WLY5:WLZ47 WVU5:WVV47 M65541:O65583 JI65541:JJ65583 TE65541:TF65583 ADA65541:ADB65583 AMW65541:AMX65583 AWS65541:AWT65583 BGO65541:BGP65583 BQK65541:BQL65583 CAG65541:CAH65583 CKC65541:CKD65583 CTY65541:CTZ65583 DDU65541:DDV65583 DNQ65541:DNR65583 DXM65541:DXN65583 EHI65541:EHJ65583 ERE65541:ERF65583 FBA65541:FBB65583 FKW65541:FKX65583 FUS65541:FUT65583 GEO65541:GEP65583 GOK65541:GOL65583 GYG65541:GYH65583 HIC65541:HID65583 HRY65541:HRZ65583 IBU65541:IBV65583 ILQ65541:ILR65583 IVM65541:IVN65583 JFI65541:JFJ65583 JPE65541:JPF65583 JZA65541:JZB65583 KIW65541:KIX65583 KSS65541:KST65583 LCO65541:LCP65583 LMK65541:LML65583 LWG65541:LWH65583 MGC65541:MGD65583 MPY65541:MPZ65583 MZU65541:MZV65583 NJQ65541:NJR65583 NTM65541:NTN65583 ODI65541:ODJ65583 ONE65541:ONF65583 OXA65541:OXB65583 PGW65541:PGX65583 PQS65541:PQT65583 QAO65541:QAP65583 QKK65541:QKL65583 QUG65541:QUH65583 REC65541:RED65583 RNY65541:RNZ65583 RXU65541:RXV65583 SHQ65541:SHR65583 SRM65541:SRN65583 TBI65541:TBJ65583 TLE65541:TLF65583 TVA65541:TVB65583 UEW65541:UEX65583 UOS65541:UOT65583 UYO65541:UYP65583 VIK65541:VIL65583 VSG65541:VSH65583 WCC65541:WCD65583 WLY65541:WLZ65583 WVU65541:WVV65583 M131077:O131119 JI131077:JJ131119 TE131077:TF131119 ADA131077:ADB131119 AMW131077:AMX131119 AWS131077:AWT131119 BGO131077:BGP131119 BQK131077:BQL131119 CAG131077:CAH131119 CKC131077:CKD131119 CTY131077:CTZ131119 DDU131077:DDV131119 DNQ131077:DNR131119 DXM131077:DXN131119 EHI131077:EHJ131119 ERE131077:ERF131119 FBA131077:FBB131119 FKW131077:FKX131119 FUS131077:FUT131119 GEO131077:GEP131119 GOK131077:GOL131119 GYG131077:GYH131119 HIC131077:HID131119 HRY131077:HRZ131119 IBU131077:IBV131119 ILQ131077:ILR131119 IVM131077:IVN131119 JFI131077:JFJ131119 JPE131077:JPF131119 JZA131077:JZB131119 KIW131077:KIX131119 KSS131077:KST131119 LCO131077:LCP131119 LMK131077:LML131119 LWG131077:LWH131119 MGC131077:MGD131119 MPY131077:MPZ131119 MZU131077:MZV131119 NJQ131077:NJR131119 NTM131077:NTN131119 ODI131077:ODJ131119 ONE131077:ONF131119 OXA131077:OXB131119 PGW131077:PGX131119 PQS131077:PQT131119 QAO131077:QAP131119 QKK131077:QKL131119 QUG131077:QUH131119 REC131077:RED131119 RNY131077:RNZ131119 RXU131077:RXV131119 SHQ131077:SHR131119 SRM131077:SRN131119 TBI131077:TBJ131119 TLE131077:TLF131119 TVA131077:TVB131119 UEW131077:UEX131119 UOS131077:UOT131119 UYO131077:UYP131119 VIK131077:VIL131119 VSG131077:VSH131119 WCC131077:WCD131119 WLY131077:WLZ131119 WVU131077:WVV131119 M196613:O196655 JI196613:JJ196655 TE196613:TF196655 ADA196613:ADB196655 AMW196613:AMX196655 AWS196613:AWT196655 BGO196613:BGP196655 BQK196613:BQL196655 CAG196613:CAH196655 CKC196613:CKD196655 CTY196613:CTZ196655 DDU196613:DDV196655 DNQ196613:DNR196655 DXM196613:DXN196655 EHI196613:EHJ196655 ERE196613:ERF196655 FBA196613:FBB196655 FKW196613:FKX196655 FUS196613:FUT196655 GEO196613:GEP196655 GOK196613:GOL196655 GYG196613:GYH196655 HIC196613:HID196655 HRY196613:HRZ196655 IBU196613:IBV196655 ILQ196613:ILR196655 IVM196613:IVN196655 JFI196613:JFJ196655 JPE196613:JPF196655 JZA196613:JZB196655 KIW196613:KIX196655 KSS196613:KST196655 LCO196613:LCP196655 LMK196613:LML196655 LWG196613:LWH196655 MGC196613:MGD196655 MPY196613:MPZ196655 MZU196613:MZV196655 NJQ196613:NJR196655 NTM196613:NTN196655 ODI196613:ODJ196655 ONE196613:ONF196655 OXA196613:OXB196655 PGW196613:PGX196655 PQS196613:PQT196655 QAO196613:QAP196655 QKK196613:QKL196655 QUG196613:QUH196655 REC196613:RED196655 RNY196613:RNZ196655 RXU196613:RXV196655 SHQ196613:SHR196655 SRM196613:SRN196655 TBI196613:TBJ196655 TLE196613:TLF196655 TVA196613:TVB196655 UEW196613:UEX196655 UOS196613:UOT196655 UYO196613:UYP196655 VIK196613:VIL196655 VSG196613:VSH196655 WCC196613:WCD196655 WLY196613:WLZ196655 WVU196613:WVV196655 M262149:O262191 JI262149:JJ262191 TE262149:TF262191 ADA262149:ADB262191 AMW262149:AMX262191 AWS262149:AWT262191 BGO262149:BGP262191 BQK262149:BQL262191 CAG262149:CAH262191 CKC262149:CKD262191 CTY262149:CTZ262191 DDU262149:DDV262191 DNQ262149:DNR262191 DXM262149:DXN262191 EHI262149:EHJ262191 ERE262149:ERF262191 FBA262149:FBB262191 FKW262149:FKX262191 FUS262149:FUT262191 GEO262149:GEP262191 GOK262149:GOL262191 GYG262149:GYH262191 HIC262149:HID262191 HRY262149:HRZ262191 IBU262149:IBV262191 ILQ262149:ILR262191 IVM262149:IVN262191 JFI262149:JFJ262191 JPE262149:JPF262191 JZA262149:JZB262191 KIW262149:KIX262191 KSS262149:KST262191 LCO262149:LCP262191 LMK262149:LML262191 LWG262149:LWH262191 MGC262149:MGD262191 MPY262149:MPZ262191 MZU262149:MZV262191 NJQ262149:NJR262191 NTM262149:NTN262191 ODI262149:ODJ262191 ONE262149:ONF262191 OXA262149:OXB262191 PGW262149:PGX262191 PQS262149:PQT262191 QAO262149:QAP262191 QKK262149:QKL262191 QUG262149:QUH262191 REC262149:RED262191 RNY262149:RNZ262191 RXU262149:RXV262191 SHQ262149:SHR262191 SRM262149:SRN262191 TBI262149:TBJ262191 TLE262149:TLF262191 TVA262149:TVB262191 UEW262149:UEX262191 UOS262149:UOT262191 UYO262149:UYP262191 VIK262149:VIL262191 VSG262149:VSH262191 WCC262149:WCD262191 WLY262149:WLZ262191 WVU262149:WVV262191 M327685:O327727 JI327685:JJ327727 TE327685:TF327727 ADA327685:ADB327727 AMW327685:AMX327727 AWS327685:AWT327727 BGO327685:BGP327727 BQK327685:BQL327727 CAG327685:CAH327727 CKC327685:CKD327727 CTY327685:CTZ327727 DDU327685:DDV327727 DNQ327685:DNR327727 DXM327685:DXN327727 EHI327685:EHJ327727 ERE327685:ERF327727 FBA327685:FBB327727 FKW327685:FKX327727 FUS327685:FUT327727 GEO327685:GEP327727 GOK327685:GOL327727 GYG327685:GYH327727 HIC327685:HID327727 HRY327685:HRZ327727 IBU327685:IBV327727 ILQ327685:ILR327727 IVM327685:IVN327727 JFI327685:JFJ327727 JPE327685:JPF327727 JZA327685:JZB327727 KIW327685:KIX327727 KSS327685:KST327727 LCO327685:LCP327727 LMK327685:LML327727 LWG327685:LWH327727 MGC327685:MGD327727 MPY327685:MPZ327727 MZU327685:MZV327727 NJQ327685:NJR327727 NTM327685:NTN327727 ODI327685:ODJ327727 ONE327685:ONF327727 OXA327685:OXB327727 PGW327685:PGX327727 PQS327685:PQT327727 QAO327685:QAP327727 QKK327685:QKL327727 QUG327685:QUH327727 REC327685:RED327727 RNY327685:RNZ327727 RXU327685:RXV327727 SHQ327685:SHR327727 SRM327685:SRN327727 TBI327685:TBJ327727 TLE327685:TLF327727 TVA327685:TVB327727 UEW327685:UEX327727 UOS327685:UOT327727 UYO327685:UYP327727 VIK327685:VIL327727 VSG327685:VSH327727 WCC327685:WCD327727 WLY327685:WLZ327727 WVU327685:WVV327727 M393221:O393263 JI393221:JJ393263 TE393221:TF393263 ADA393221:ADB393263 AMW393221:AMX393263 AWS393221:AWT393263 BGO393221:BGP393263 BQK393221:BQL393263 CAG393221:CAH393263 CKC393221:CKD393263 CTY393221:CTZ393263 DDU393221:DDV393263 DNQ393221:DNR393263 DXM393221:DXN393263 EHI393221:EHJ393263 ERE393221:ERF393263 FBA393221:FBB393263 FKW393221:FKX393263 FUS393221:FUT393263 GEO393221:GEP393263 GOK393221:GOL393263 GYG393221:GYH393263 HIC393221:HID393263 HRY393221:HRZ393263 IBU393221:IBV393263 ILQ393221:ILR393263 IVM393221:IVN393263 JFI393221:JFJ393263 JPE393221:JPF393263 JZA393221:JZB393263 KIW393221:KIX393263 KSS393221:KST393263 LCO393221:LCP393263 LMK393221:LML393263 LWG393221:LWH393263 MGC393221:MGD393263 MPY393221:MPZ393263 MZU393221:MZV393263 NJQ393221:NJR393263 NTM393221:NTN393263 ODI393221:ODJ393263 ONE393221:ONF393263 OXA393221:OXB393263 PGW393221:PGX393263 PQS393221:PQT393263 QAO393221:QAP393263 QKK393221:QKL393263 QUG393221:QUH393263 REC393221:RED393263 RNY393221:RNZ393263 RXU393221:RXV393263 SHQ393221:SHR393263 SRM393221:SRN393263 TBI393221:TBJ393263 TLE393221:TLF393263 TVA393221:TVB393263 UEW393221:UEX393263 UOS393221:UOT393263 UYO393221:UYP393263 VIK393221:VIL393263 VSG393221:VSH393263 WCC393221:WCD393263 WLY393221:WLZ393263 WVU393221:WVV393263 M458757:O458799 JI458757:JJ458799 TE458757:TF458799 ADA458757:ADB458799 AMW458757:AMX458799 AWS458757:AWT458799 BGO458757:BGP458799 BQK458757:BQL458799 CAG458757:CAH458799 CKC458757:CKD458799 CTY458757:CTZ458799 DDU458757:DDV458799 DNQ458757:DNR458799 DXM458757:DXN458799 EHI458757:EHJ458799 ERE458757:ERF458799 FBA458757:FBB458799 FKW458757:FKX458799 FUS458757:FUT458799 GEO458757:GEP458799 GOK458757:GOL458799 GYG458757:GYH458799 HIC458757:HID458799 HRY458757:HRZ458799 IBU458757:IBV458799 ILQ458757:ILR458799 IVM458757:IVN458799 JFI458757:JFJ458799 JPE458757:JPF458799 JZA458757:JZB458799 KIW458757:KIX458799 KSS458757:KST458799 LCO458757:LCP458799 LMK458757:LML458799 LWG458757:LWH458799 MGC458757:MGD458799 MPY458757:MPZ458799 MZU458757:MZV458799 NJQ458757:NJR458799 NTM458757:NTN458799 ODI458757:ODJ458799 ONE458757:ONF458799 OXA458757:OXB458799 PGW458757:PGX458799 PQS458757:PQT458799 QAO458757:QAP458799 QKK458757:QKL458799 QUG458757:QUH458799 REC458757:RED458799 RNY458757:RNZ458799 RXU458757:RXV458799 SHQ458757:SHR458799 SRM458757:SRN458799 TBI458757:TBJ458799 TLE458757:TLF458799 TVA458757:TVB458799 UEW458757:UEX458799 UOS458757:UOT458799 UYO458757:UYP458799 VIK458757:VIL458799 VSG458757:VSH458799 WCC458757:WCD458799 WLY458757:WLZ458799 WVU458757:WVV458799 M524293:O524335 JI524293:JJ524335 TE524293:TF524335 ADA524293:ADB524335 AMW524293:AMX524335 AWS524293:AWT524335 BGO524293:BGP524335 BQK524293:BQL524335 CAG524293:CAH524335 CKC524293:CKD524335 CTY524293:CTZ524335 DDU524293:DDV524335 DNQ524293:DNR524335 DXM524293:DXN524335 EHI524293:EHJ524335 ERE524293:ERF524335 FBA524293:FBB524335 FKW524293:FKX524335 FUS524293:FUT524335 GEO524293:GEP524335 GOK524293:GOL524335 GYG524293:GYH524335 HIC524293:HID524335 HRY524293:HRZ524335 IBU524293:IBV524335 ILQ524293:ILR524335 IVM524293:IVN524335 JFI524293:JFJ524335 JPE524293:JPF524335 JZA524293:JZB524335 KIW524293:KIX524335 KSS524293:KST524335 LCO524293:LCP524335 LMK524293:LML524335 LWG524293:LWH524335 MGC524293:MGD524335 MPY524293:MPZ524335 MZU524293:MZV524335 NJQ524293:NJR524335 NTM524293:NTN524335 ODI524293:ODJ524335 ONE524293:ONF524335 OXA524293:OXB524335 PGW524293:PGX524335 PQS524293:PQT524335 QAO524293:QAP524335 QKK524293:QKL524335 QUG524293:QUH524335 REC524293:RED524335 RNY524293:RNZ524335 RXU524293:RXV524335 SHQ524293:SHR524335 SRM524293:SRN524335 TBI524293:TBJ524335 TLE524293:TLF524335 TVA524293:TVB524335 UEW524293:UEX524335 UOS524293:UOT524335 UYO524293:UYP524335 VIK524293:VIL524335 VSG524293:VSH524335 WCC524293:WCD524335 WLY524293:WLZ524335 WVU524293:WVV524335 M589829:O589871 JI589829:JJ589871 TE589829:TF589871 ADA589829:ADB589871 AMW589829:AMX589871 AWS589829:AWT589871 BGO589829:BGP589871 BQK589829:BQL589871 CAG589829:CAH589871 CKC589829:CKD589871 CTY589829:CTZ589871 DDU589829:DDV589871 DNQ589829:DNR589871 DXM589829:DXN589871 EHI589829:EHJ589871 ERE589829:ERF589871 FBA589829:FBB589871 FKW589829:FKX589871 FUS589829:FUT589871 GEO589829:GEP589871 GOK589829:GOL589871 GYG589829:GYH589871 HIC589829:HID589871 HRY589829:HRZ589871 IBU589829:IBV589871 ILQ589829:ILR589871 IVM589829:IVN589871 JFI589829:JFJ589871 JPE589829:JPF589871 JZA589829:JZB589871 KIW589829:KIX589871 KSS589829:KST589871 LCO589829:LCP589871 LMK589829:LML589871 LWG589829:LWH589871 MGC589829:MGD589871 MPY589829:MPZ589871 MZU589829:MZV589871 NJQ589829:NJR589871 NTM589829:NTN589871 ODI589829:ODJ589871 ONE589829:ONF589871 OXA589829:OXB589871 PGW589829:PGX589871 PQS589829:PQT589871 QAO589829:QAP589871 QKK589829:QKL589871 QUG589829:QUH589871 REC589829:RED589871 RNY589829:RNZ589871 RXU589829:RXV589871 SHQ589829:SHR589871 SRM589829:SRN589871 TBI589829:TBJ589871 TLE589829:TLF589871 TVA589829:TVB589871 UEW589829:UEX589871 UOS589829:UOT589871 UYO589829:UYP589871 VIK589829:VIL589871 VSG589829:VSH589871 WCC589829:WCD589871 WLY589829:WLZ589871 WVU589829:WVV589871 M655365:O655407 JI655365:JJ655407 TE655365:TF655407 ADA655365:ADB655407 AMW655365:AMX655407 AWS655365:AWT655407 BGO655365:BGP655407 BQK655365:BQL655407 CAG655365:CAH655407 CKC655365:CKD655407 CTY655365:CTZ655407 DDU655365:DDV655407 DNQ655365:DNR655407 DXM655365:DXN655407 EHI655365:EHJ655407 ERE655365:ERF655407 FBA655365:FBB655407 FKW655365:FKX655407 FUS655365:FUT655407 GEO655365:GEP655407 GOK655365:GOL655407 GYG655365:GYH655407 HIC655365:HID655407 HRY655365:HRZ655407 IBU655365:IBV655407 ILQ655365:ILR655407 IVM655365:IVN655407 JFI655365:JFJ655407 JPE655365:JPF655407 JZA655365:JZB655407 KIW655365:KIX655407 KSS655365:KST655407 LCO655365:LCP655407 LMK655365:LML655407 LWG655365:LWH655407 MGC655365:MGD655407 MPY655365:MPZ655407 MZU655365:MZV655407 NJQ655365:NJR655407 NTM655365:NTN655407 ODI655365:ODJ655407 ONE655365:ONF655407 OXA655365:OXB655407 PGW655365:PGX655407 PQS655365:PQT655407 QAO655365:QAP655407 QKK655365:QKL655407 QUG655365:QUH655407 REC655365:RED655407 RNY655365:RNZ655407 RXU655365:RXV655407 SHQ655365:SHR655407 SRM655365:SRN655407 TBI655365:TBJ655407 TLE655365:TLF655407 TVA655365:TVB655407 UEW655365:UEX655407 UOS655365:UOT655407 UYO655365:UYP655407 VIK655365:VIL655407 VSG655365:VSH655407 WCC655365:WCD655407 WLY655365:WLZ655407 WVU655365:WVV655407 M720901:O720943 JI720901:JJ720943 TE720901:TF720943 ADA720901:ADB720943 AMW720901:AMX720943 AWS720901:AWT720943 BGO720901:BGP720943 BQK720901:BQL720943 CAG720901:CAH720943 CKC720901:CKD720943 CTY720901:CTZ720943 DDU720901:DDV720943 DNQ720901:DNR720943 DXM720901:DXN720943 EHI720901:EHJ720943 ERE720901:ERF720943 FBA720901:FBB720943 FKW720901:FKX720943 FUS720901:FUT720943 GEO720901:GEP720943 GOK720901:GOL720943 GYG720901:GYH720943 HIC720901:HID720943 HRY720901:HRZ720943 IBU720901:IBV720943 ILQ720901:ILR720943 IVM720901:IVN720943 JFI720901:JFJ720943 JPE720901:JPF720943 JZA720901:JZB720943 KIW720901:KIX720943 KSS720901:KST720943 LCO720901:LCP720943 LMK720901:LML720943 LWG720901:LWH720943 MGC720901:MGD720943 MPY720901:MPZ720943 MZU720901:MZV720943 NJQ720901:NJR720943 NTM720901:NTN720943 ODI720901:ODJ720943 ONE720901:ONF720943 OXA720901:OXB720943 PGW720901:PGX720943 PQS720901:PQT720943 QAO720901:QAP720943 QKK720901:QKL720943 QUG720901:QUH720943 REC720901:RED720943 RNY720901:RNZ720943 RXU720901:RXV720943 SHQ720901:SHR720943 SRM720901:SRN720943 TBI720901:TBJ720943 TLE720901:TLF720943 TVA720901:TVB720943 UEW720901:UEX720943 UOS720901:UOT720943 UYO720901:UYP720943 VIK720901:VIL720943 VSG720901:VSH720943 WCC720901:WCD720943 WLY720901:WLZ720943 WVU720901:WVV720943 M786437:O786479 JI786437:JJ786479 TE786437:TF786479 ADA786437:ADB786479 AMW786437:AMX786479 AWS786437:AWT786479 BGO786437:BGP786479 BQK786437:BQL786479 CAG786437:CAH786479 CKC786437:CKD786479 CTY786437:CTZ786479 DDU786437:DDV786479 DNQ786437:DNR786479 DXM786437:DXN786479 EHI786437:EHJ786479 ERE786437:ERF786479 FBA786437:FBB786479 FKW786437:FKX786479 FUS786437:FUT786479 GEO786437:GEP786479 GOK786437:GOL786479 GYG786437:GYH786479 HIC786437:HID786479 HRY786437:HRZ786479 IBU786437:IBV786479 ILQ786437:ILR786479 IVM786437:IVN786479 JFI786437:JFJ786479 JPE786437:JPF786479 JZA786437:JZB786479 KIW786437:KIX786479 KSS786437:KST786479 LCO786437:LCP786479 LMK786437:LML786479 LWG786437:LWH786479 MGC786437:MGD786479 MPY786437:MPZ786479 MZU786437:MZV786479 NJQ786437:NJR786479 NTM786437:NTN786479 ODI786437:ODJ786479 ONE786437:ONF786479 OXA786437:OXB786479 PGW786437:PGX786479 PQS786437:PQT786479 QAO786437:QAP786479 QKK786437:QKL786479 QUG786437:QUH786479 REC786437:RED786479 RNY786437:RNZ786479 RXU786437:RXV786479 SHQ786437:SHR786479 SRM786437:SRN786479 TBI786437:TBJ786479 TLE786437:TLF786479 TVA786437:TVB786479 UEW786437:UEX786479 UOS786437:UOT786479 UYO786437:UYP786479 VIK786437:VIL786479 VSG786437:VSH786479 WCC786437:WCD786479 WLY786437:WLZ786479 WVU786437:WVV786479 M851973:O852015 JI851973:JJ852015 TE851973:TF852015 ADA851973:ADB852015 AMW851973:AMX852015 AWS851973:AWT852015 BGO851973:BGP852015 BQK851973:BQL852015 CAG851973:CAH852015 CKC851973:CKD852015 CTY851973:CTZ852015 DDU851973:DDV852015 DNQ851973:DNR852015 DXM851973:DXN852015 EHI851973:EHJ852015 ERE851973:ERF852015 FBA851973:FBB852015 FKW851973:FKX852015 FUS851973:FUT852015 GEO851973:GEP852015 GOK851973:GOL852015 GYG851973:GYH852015 HIC851973:HID852015 HRY851973:HRZ852015 IBU851973:IBV852015 ILQ851973:ILR852015 IVM851973:IVN852015 JFI851973:JFJ852015 JPE851973:JPF852015 JZA851973:JZB852015 KIW851973:KIX852015 KSS851973:KST852015 LCO851973:LCP852015 LMK851973:LML852015 LWG851973:LWH852015 MGC851973:MGD852015 MPY851973:MPZ852015 MZU851973:MZV852015 NJQ851973:NJR852015 NTM851973:NTN852015 ODI851973:ODJ852015 ONE851973:ONF852015 OXA851973:OXB852015 PGW851973:PGX852015 PQS851973:PQT852015 QAO851973:QAP852015 QKK851973:QKL852015 QUG851973:QUH852015 REC851973:RED852015 RNY851973:RNZ852015 RXU851973:RXV852015 SHQ851973:SHR852015 SRM851973:SRN852015 TBI851973:TBJ852015 TLE851973:TLF852015 TVA851973:TVB852015 UEW851973:UEX852015 UOS851973:UOT852015 UYO851973:UYP852015 VIK851973:VIL852015 VSG851973:VSH852015 WCC851973:WCD852015 WLY851973:WLZ852015 WVU851973:WVV852015 M917509:O917551 JI917509:JJ917551 TE917509:TF917551 ADA917509:ADB917551 AMW917509:AMX917551 AWS917509:AWT917551 BGO917509:BGP917551 BQK917509:BQL917551 CAG917509:CAH917551 CKC917509:CKD917551 CTY917509:CTZ917551 DDU917509:DDV917551 DNQ917509:DNR917551 DXM917509:DXN917551 EHI917509:EHJ917551 ERE917509:ERF917551 FBA917509:FBB917551 FKW917509:FKX917551 FUS917509:FUT917551 GEO917509:GEP917551 GOK917509:GOL917551 GYG917509:GYH917551 HIC917509:HID917551 HRY917509:HRZ917551 IBU917509:IBV917551 ILQ917509:ILR917551 IVM917509:IVN917551 JFI917509:JFJ917551 JPE917509:JPF917551 JZA917509:JZB917551 KIW917509:KIX917551 KSS917509:KST917551 LCO917509:LCP917551 LMK917509:LML917551 LWG917509:LWH917551 MGC917509:MGD917551 MPY917509:MPZ917551 MZU917509:MZV917551 NJQ917509:NJR917551 NTM917509:NTN917551 ODI917509:ODJ917551 ONE917509:ONF917551 OXA917509:OXB917551 PGW917509:PGX917551 PQS917509:PQT917551 QAO917509:QAP917551 QKK917509:QKL917551 QUG917509:QUH917551 REC917509:RED917551 RNY917509:RNZ917551 RXU917509:RXV917551 SHQ917509:SHR917551 SRM917509:SRN917551 TBI917509:TBJ917551 TLE917509:TLF917551 TVA917509:TVB917551 UEW917509:UEX917551 UOS917509:UOT917551 UYO917509:UYP917551 VIK917509:VIL917551 VSG917509:VSH917551 WCC917509:WCD917551 WLY917509:WLZ917551 WVU917509:WVV917551 M983045:O983087 JI983045:JJ983087 TE983045:TF983087 ADA983045:ADB983087 AMW983045:AMX983087 AWS983045:AWT983087 BGO983045:BGP983087 BQK983045:BQL983087 CAG983045:CAH983087 CKC983045:CKD983087 CTY983045:CTZ983087 DDU983045:DDV983087 DNQ983045:DNR983087 DXM983045:DXN983087 EHI983045:EHJ983087 ERE983045:ERF983087 FBA983045:FBB983087 FKW983045:FKX983087 FUS983045:FUT983087 GEO983045:GEP983087 GOK983045:GOL983087 GYG983045:GYH983087 HIC983045:HID983087 HRY983045:HRZ983087 IBU983045:IBV983087 ILQ983045:ILR983087 IVM983045:IVN983087 JFI983045:JFJ983087 JPE983045:JPF983087 JZA983045:JZB983087 KIW983045:KIX983087 KSS983045:KST983087 LCO983045:LCP983087 LMK983045:LML983087 LWG983045:LWH983087 MGC983045:MGD983087 MPY983045:MPZ983087 MZU983045:MZV983087 NJQ983045:NJR983087 NTM983045:NTN983087 ODI983045:ODJ983087 ONE983045:ONF983087 OXA983045:OXB983087 PGW983045:PGX983087 PQS983045:PQT983087 QAO983045:QAP983087 QKK983045:QKL983087 QUG983045:QUH983087 REC983045:RED983087 RNY983045:RNZ983087 RXU983045:RXV983087 SHQ983045:SHR983087 SRM983045:SRN983087 TBI983045:TBJ983087 TLE983045:TLF983087 TVA983045:TVB983087 UEW983045:UEX983087 UOS983045:UOT983087 UYO983045:UYP983087 VIK983045:VIL983087 VSG983045:VSH983087 WCC983045:WCD983087 WLY983045:WLZ983087 WVU983045:WVV983087">
      <formula1>0</formula1>
      <formula2>33</formula2>
    </dataValidation>
    <dataValidation allowBlank="1" showInputMessage="1" showErrorMessage="1" promptTitle="Berechnung" prompt="Stundenkontigent für Unterricht + GTS + Extra-Antrag" sqref="G87"/>
    <dataValidation type="decimal" allowBlank="1" showInputMessage="1" showErrorMessage="1" promptTitle="Stütz- und BegleitlehrerInnen" prompt="Die Lehrperson muss über einen entsprechenden Dienstvertrag als &quot;Stütz- und BegleitlehrerIn&quot; verfügen." sqref="L5:L84">
      <formula1>0</formula1>
      <formula2>40</formula2>
    </dataValidation>
    <dataValidation allowBlank="1" showInputMessage="1" showErrorMessage="1" promptTitle="Anzahl Klassen" prompt="Hier wird die Anzahl der eingerichteten Klassen übernommen" sqref="E87"/>
    <dataValidation allowBlank="1" showInputMessage="1" showErrorMessage="1" promptTitle="Stunden" prompt="Hier ist die Summe aller Stunden (Unterricht, GTS, unverbindl. Übungen...) einzugeben_x000a__x000a_außer:_x000a_Religion, Erstsprache, Sprachheil, spez. Lernfö, Werken, Assistenz, Einrechnungen und Stunden an anderen Schulen._x000a_Diese sind in den  Spalten H bis O zu erfassen." sqref="G5:G84"/>
    <dataValidation type="decimal" allowBlank="1" showInputMessage="1" showErrorMessage="1" errorTitle="Stunden  eingeben" error="Bitte die Anzahl der Stunden eigeben, mit welcher die Lehrperson voraussichtlich am neuen Standort eingesetzt wird." sqref="D5:D84">
      <formula1>0</formula1>
      <formula2>40</formula2>
    </dataValidation>
  </dataValidations>
  <printOptions horizontalCentered="1" gridLinesSet="0"/>
  <pageMargins left="0.39370078740157483" right="0.27559055118110237" top="0.47244094488188981" bottom="0.47244094488188981" header="0.31496062992125984" footer="0.35433070866141736"/>
  <pageSetup paperSize="9" scale="58"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7030A0"/>
    <pageSetUpPr fitToPage="1"/>
  </sheetPr>
  <dimension ref="A1:AD249"/>
  <sheetViews>
    <sheetView showGridLines="0" showZeros="0" zoomScaleNormal="100" zoomScaleSheetLayoutView="115" workbookViewId="0">
      <pane ySplit="3" topLeftCell="A4" activePane="bottomLeft" state="frozen"/>
      <selection activeCell="E53" sqref="E53"/>
      <selection pane="bottomLeft" activeCell="A5" sqref="A5"/>
    </sheetView>
  </sheetViews>
  <sheetFormatPr baseColWidth="10" defaultColWidth="12.85546875" defaultRowHeight="0" customHeight="1" zeroHeight="1" x14ac:dyDescent="0.25"/>
  <cols>
    <col min="1" max="1" width="25.42578125" style="501" customWidth="1"/>
    <col min="2" max="2" width="17.140625" style="501" customWidth="1"/>
    <col min="3" max="3" width="9.140625" style="501" customWidth="1"/>
    <col min="4" max="4" width="9.140625" style="502" customWidth="1"/>
    <col min="5" max="5" width="1.7109375" style="503" customWidth="1"/>
    <col min="6" max="6" width="9.28515625" style="501" customWidth="1"/>
    <col min="7" max="7" width="9.140625" style="502" customWidth="1"/>
    <col min="8" max="10" width="10.140625" style="501" customWidth="1"/>
    <col min="11" max="12" width="10.140625" style="504" customWidth="1"/>
    <col min="13" max="13" width="10.140625" style="505" customWidth="1"/>
    <col min="14" max="15" width="10.140625" style="501" customWidth="1"/>
    <col min="16" max="16" width="11.7109375" style="501" customWidth="1"/>
    <col min="18" max="18" width="15.28515625" style="501" bestFit="1" customWidth="1"/>
    <col min="19" max="20" width="11.7109375" style="501" customWidth="1"/>
    <col min="22" max="236" width="11.7109375" style="501" customWidth="1"/>
    <col min="237" max="246" width="12.85546875" style="501"/>
    <col min="247" max="247" width="25.42578125" style="501" customWidth="1"/>
    <col min="248" max="248" width="17.140625" style="501" customWidth="1"/>
    <col min="249" max="251" width="9.140625" style="501" customWidth="1"/>
    <col min="252" max="252" width="1.7109375" style="501" customWidth="1"/>
    <col min="253" max="254" width="9.140625" style="501" customWidth="1"/>
    <col min="255" max="255" width="1.140625" style="501" customWidth="1"/>
    <col min="256" max="259" width="9.140625" style="501" customWidth="1"/>
    <col min="260" max="260" width="1.140625" style="501" customWidth="1"/>
    <col min="261" max="262" width="9.140625" style="501" customWidth="1"/>
    <col min="263" max="263" width="2" style="501" customWidth="1"/>
    <col min="264" max="264" width="7.5703125" style="501" customWidth="1"/>
    <col min="265" max="492" width="11.7109375" style="501" customWidth="1"/>
    <col min="493" max="502" width="12.85546875" style="501"/>
    <col min="503" max="503" width="25.42578125" style="501" customWidth="1"/>
    <col min="504" max="504" width="17.140625" style="501" customWidth="1"/>
    <col min="505" max="507" width="9.140625" style="501" customWidth="1"/>
    <col min="508" max="508" width="1.7109375" style="501" customWidth="1"/>
    <col min="509" max="510" width="9.140625" style="501" customWidth="1"/>
    <col min="511" max="511" width="1.140625" style="501" customWidth="1"/>
    <col min="512" max="515" width="9.140625" style="501" customWidth="1"/>
    <col min="516" max="516" width="1.140625" style="501" customWidth="1"/>
    <col min="517" max="518" width="9.140625" style="501" customWidth="1"/>
    <col min="519" max="519" width="2" style="501" customWidth="1"/>
    <col min="520" max="520" width="7.5703125" style="501" customWidth="1"/>
    <col min="521" max="748" width="11.7109375" style="501" customWidth="1"/>
    <col min="749" max="758" width="12.85546875" style="501"/>
    <col min="759" max="759" width="25.42578125" style="501" customWidth="1"/>
    <col min="760" max="760" width="17.140625" style="501" customWidth="1"/>
    <col min="761" max="763" width="9.140625" style="501" customWidth="1"/>
    <col min="764" max="764" width="1.7109375" style="501" customWidth="1"/>
    <col min="765" max="766" width="9.140625" style="501" customWidth="1"/>
    <col min="767" max="767" width="1.140625" style="501" customWidth="1"/>
    <col min="768" max="771" width="9.140625" style="501" customWidth="1"/>
    <col min="772" max="772" width="1.140625" style="501" customWidth="1"/>
    <col min="773" max="774" width="9.140625" style="501" customWidth="1"/>
    <col min="775" max="775" width="2" style="501" customWidth="1"/>
    <col min="776" max="776" width="7.5703125" style="501" customWidth="1"/>
    <col min="777" max="1004" width="11.7109375" style="501" customWidth="1"/>
    <col min="1005" max="1014" width="12.85546875" style="501"/>
    <col min="1015" max="1015" width="25.42578125" style="501" customWidth="1"/>
    <col min="1016" max="1016" width="17.140625" style="501" customWidth="1"/>
    <col min="1017" max="1019" width="9.140625" style="501" customWidth="1"/>
    <col min="1020" max="1020" width="1.7109375" style="501" customWidth="1"/>
    <col min="1021" max="1022" width="9.140625" style="501" customWidth="1"/>
    <col min="1023" max="1023" width="1.140625" style="501" customWidth="1"/>
    <col min="1024" max="1027" width="9.140625" style="501" customWidth="1"/>
    <col min="1028" max="1028" width="1.140625" style="501" customWidth="1"/>
    <col min="1029" max="1030" width="9.140625" style="501" customWidth="1"/>
    <col min="1031" max="1031" width="2" style="501" customWidth="1"/>
    <col min="1032" max="1032" width="7.5703125" style="501" customWidth="1"/>
    <col min="1033" max="1260" width="11.7109375" style="501" customWidth="1"/>
    <col min="1261" max="1270" width="12.85546875" style="501"/>
    <col min="1271" max="1271" width="25.42578125" style="501" customWidth="1"/>
    <col min="1272" max="1272" width="17.140625" style="501" customWidth="1"/>
    <col min="1273" max="1275" width="9.140625" style="501" customWidth="1"/>
    <col min="1276" max="1276" width="1.7109375" style="501" customWidth="1"/>
    <col min="1277" max="1278" width="9.140625" style="501" customWidth="1"/>
    <col min="1279" max="1279" width="1.140625" style="501" customWidth="1"/>
    <col min="1280" max="1283" width="9.140625" style="501" customWidth="1"/>
    <col min="1284" max="1284" width="1.140625" style="501" customWidth="1"/>
    <col min="1285" max="1286" width="9.140625" style="501" customWidth="1"/>
    <col min="1287" max="1287" width="2" style="501" customWidth="1"/>
    <col min="1288" max="1288" width="7.5703125" style="501" customWidth="1"/>
    <col min="1289" max="1516" width="11.7109375" style="501" customWidth="1"/>
    <col min="1517" max="1526" width="12.85546875" style="501"/>
    <col min="1527" max="1527" width="25.42578125" style="501" customWidth="1"/>
    <col min="1528" max="1528" width="17.140625" style="501" customWidth="1"/>
    <col min="1529" max="1531" width="9.140625" style="501" customWidth="1"/>
    <col min="1532" max="1532" width="1.7109375" style="501" customWidth="1"/>
    <col min="1533" max="1534" width="9.140625" style="501" customWidth="1"/>
    <col min="1535" max="1535" width="1.140625" style="501" customWidth="1"/>
    <col min="1536" max="1539" width="9.140625" style="501" customWidth="1"/>
    <col min="1540" max="1540" width="1.140625" style="501" customWidth="1"/>
    <col min="1541" max="1542" width="9.140625" style="501" customWidth="1"/>
    <col min="1543" max="1543" width="2" style="501" customWidth="1"/>
    <col min="1544" max="1544" width="7.5703125" style="501" customWidth="1"/>
    <col min="1545" max="1772" width="11.7109375" style="501" customWidth="1"/>
    <col min="1773" max="1782" width="12.85546875" style="501"/>
    <col min="1783" max="1783" width="25.42578125" style="501" customWidth="1"/>
    <col min="1784" max="1784" width="17.140625" style="501" customWidth="1"/>
    <col min="1785" max="1787" width="9.140625" style="501" customWidth="1"/>
    <col min="1788" max="1788" width="1.7109375" style="501" customWidth="1"/>
    <col min="1789" max="1790" width="9.140625" style="501" customWidth="1"/>
    <col min="1791" max="1791" width="1.140625" style="501" customWidth="1"/>
    <col min="1792" max="1795" width="9.140625" style="501" customWidth="1"/>
    <col min="1796" max="1796" width="1.140625" style="501" customWidth="1"/>
    <col min="1797" max="1798" width="9.140625" style="501" customWidth="1"/>
    <col min="1799" max="1799" width="2" style="501" customWidth="1"/>
    <col min="1800" max="1800" width="7.5703125" style="501" customWidth="1"/>
    <col min="1801" max="2028" width="11.7109375" style="501" customWidth="1"/>
    <col min="2029" max="2038" width="12.85546875" style="501"/>
    <col min="2039" max="2039" width="25.42578125" style="501" customWidth="1"/>
    <col min="2040" max="2040" width="17.140625" style="501" customWidth="1"/>
    <col min="2041" max="2043" width="9.140625" style="501" customWidth="1"/>
    <col min="2044" max="2044" width="1.7109375" style="501" customWidth="1"/>
    <col min="2045" max="2046" width="9.140625" style="501" customWidth="1"/>
    <col min="2047" max="2047" width="1.140625" style="501" customWidth="1"/>
    <col min="2048" max="2051" width="9.140625" style="501" customWidth="1"/>
    <col min="2052" max="2052" width="1.140625" style="501" customWidth="1"/>
    <col min="2053" max="2054" width="9.140625" style="501" customWidth="1"/>
    <col min="2055" max="2055" width="2" style="501" customWidth="1"/>
    <col min="2056" max="2056" width="7.5703125" style="501" customWidth="1"/>
    <col min="2057" max="2284" width="11.7109375" style="501" customWidth="1"/>
    <col min="2285" max="2294" width="12.85546875" style="501"/>
    <col min="2295" max="2295" width="25.42578125" style="501" customWidth="1"/>
    <col min="2296" max="2296" width="17.140625" style="501" customWidth="1"/>
    <col min="2297" max="2299" width="9.140625" style="501" customWidth="1"/>
    <col min="2300" max="2300" width="1.7109375" style="501" customWidth="1"/>
    <col min="2301" max="2302" width="9.140625" style="501" customWidth="1"/>
    <col min="2303" max="2303" width="1.140625" style="501" customWidth="1"/>
    <col min="2304" max="2307" width="9.140625" style="501" customWidth="1"/>
    <col min="2308" max="2308" width="1.140625" style="501" customWidth="1"/>
    <col min="2309" max="2310" width="9.140625" style="501" customWidth="1"/>
    <col min="2311" max="2311" width="2" style="501" customWidth="1"/>
    <col min="2312" max="2312" width="7.5703125" style="501" customWidth="1"/>
    <col min="2313" max="2540" width="11.7109375" style="501" customWidth="1"/>
    <col min="2541" max="2550" width="12.85546875" style="501"/>
    <col min="2551" max="2551" width="25.42578125" style="501" customWidth="1"/>
    <col min="2552" max="2552" width="17.140625" style="501" customWidth="1"/>
    <col min="2553" max="2555" width="9.140625" style="501" customWidth="1"/>
    <col min="2556" max="2556" width="1.7109375" style="501" customWidth="1"/>
    <col min="2557" max="2558" width="9.140625" style="501" customWidth="1"/>
    <col min="2559" max="2559" width="1.140625" style="501" customWidth="1"/>
    <col min="2560" max="2563" width="9.140625" style="501" customWidth="1"/>
    <col min="2564" max="2564" width="1.140625" style="501" customWidth="1"/>
    <col min="2565" max="2566" width="9.140625" style="501" customWidth="1"/>
    <col min="2567" max="2567" width="2" style="501" customWidth="1"/>
    <col min="2568" max="2568" width="7.5703125" style="501" customWidth="1"/>
    <col min="2569" max="2796" width="11.7109375" style="501" customWidth="1"/>
    <col min="2797" max="2806" width="12.85546875" style="501"/>
    <col min="2807" max="2807" width="25.42578125" style="501" customWidth="1"/>
    <col min="2808" max="2808" width="17.140625" style="501" customWidth="1"/>
    <col min="2809" max="2811" width="9.140625" style="501" customWidth="1"/>
    <col min="2812" max="2812" width="1.7109375" style="501" customWidth="1"/>
    <col min="2813" max="2814" width="9.140625" style="501" customWidth="1"/>
    <col min="2815" max="2815" width="1.140625" style="501" customWidth="1"/>
    <col min="2816" max="2819" width="9.140625" style="501" customWidth="1"/>
    <col min="2820" max="2820" width="1.140625" style="501" customWidth="1"/>
    <col min="2821" max="2822" width="9.140625" style="501" customWidth="1"/>
    <col min="2823" max="2823" width="2" style="501" customWidth="1"/>
    <col min="2824" max="2824" width="7.5703125" style="501" customWidth="1"/>
    <col min="2825" max="3052" width="11.7109375" style="501" customWidth="1"/>
    <col min="3053" max="3062" width="12.85546875" style="501"/>
    <col min="3063" max="3063" width="25.42578125" style="501" customWidth="1"/>
    <col min="3064" max="3064" width="17.140625" style="501" customWidth="1"/>
    <col min="3065" max="3067" width="9.140625" style="501" customWidth="1"/>
    <col min="3068" max="3068" width="1.7109375" style="501" customWidth="1"/>
    <col min="3069" max="3070" width="9.140625" style="501" customWidth="1"/>
    <col min="3071" max="3071" width="1.140625" style="501" customWidth="1"/>
    <col min="3072" max="3075" width="9.140625" style="501" customWidth="1"/>
    <col min="3076" max="3076" width="1.140625" style="501" customWidth="1"/>
    <col min="3077" max="3078" width="9.140625" style="501" customWidth="1"/>
    <col min="3079" max="3079" width="2" style="501" customWidth="1"/>
    <col min="3080" max="3080" width="7.5703125" style="501" customWidth="1"/>
    <col min="3081" max="3308" width="11.7109375" style="501" customWidth="1"/>
    <col min="3309" max="3318" width="12.85546875" style="501"/>
    <col min="3319" max="3319" width="25.42578125" style="501" customWidth="1"/>
    <col min="3320" max="3320" width="17.140625" style="501" customWidth="1"/>
    <col min="3321" max="3323" width="9.140625" style="501" customWidth="1"/>
    <col min="3324" max="3324" width="1.7109375" style="501" customWidth="1"/>
    <col min="3325" max="3326" width="9.140625" style="501" customWidth="1"/>
    <col min="3327" max="3327" width="1.140625" style="501" customWidth="1"/>
    <col min="3328" max="3331" width="9.140625" style="501" customWidth="1"/>
    <col min="3332" max="3332" width="1.140625" style="501" customWidth="1"/>
    <col min="3333" max="3334" width="9.140625" style="501" customWidth="1"/>
    <col min="3335" max="3335" width="2" style="501" customWidth="1"/>
    <col min="3336" max="3336" width="7.5703125" style="501" customWidth="1"/>
    <col min="3337" max="3564" width="11.7109375" style="501" customWidth="1"/>
    <col min="3565" max="3574" width="12.85546875" style="501"/>
    <col min="3575" max="3575" width="25.42578125" style="501" customWidth="1"/>
    <col min="3576" max="3576" width="17.140625" style="501" customWidth="1"/>
    <col min="3577" max="3579" width="9.140625" style="501" customWidth="1"/>
    <col min="3580" max="3580" width="1.7109375" style="501" customWidth="1"/>
    <col min="3581" max="3582" width="9.140625" style="501" customWidth="1"/>
    <col min="3583" max="3583" width="1.140625" style="501" customWidth="1"/>
    <col min="3584" max="3587" width="9.140625" style="501" customWidth="1"/>
    <col min="3588" max="3588" width="1.140625" style="501" customWidth="1"/>
    <col min="3589" max="3590" width="9.140625" style="501" customWidth="1"/>
    <col min="3591" max="3591" width="2" style="501" customWidth="1"/>
    <col min="3592" max="3592" width="7.5703125" style="501" customWidth="1"/>
    <col min="3593" max="3820" width="11.7109375" style="501" customWidth="1"/>
    <col min="3821" max="3830" width="12.85546875" style="501"/>
    <col min="3831" max="3831" width="25.42578125" style="501" customWidth="1"/>
    <col min="3832" max="3832" width="17.140625" style="501" customWidth="1"/>
    <col min="3833" max="3835" width="9.140625" style="501" customWidth="1"/>
    <col min="3836" max="3836" width="1.7109375" style="501" customWidth="1"/>
    <col min="3837" max="3838" width="9.140625" style="501" customWidth="1"/>
    <col min="3839" max="3839" width="1.140625" style="501" customWidth="1"/>
    <col min="3840" max="3843" width="9.140625" style="501" customWidth="1"/>
    <col min="3844" max="3844" width="1.140625" style="501" customWidth="1"/>
    <col min="3845" max="3846" width="9.140625" style="501" customWidth="1"/>
    <col min="3847" max="3847" width="2" style="501" customWidth="1"/>
    <col min="3848" max="3848" width="7.5703125" style="501" customWidth="1"/>
    <col min="3849" max="4076" width="11.7109375" style="501" customWidth="1"/>
    <col min="4077" max="4086" width="12.85546875" style="501"/>
    <col min="4087" max="4087" width="25.42578125" style="501" customWidth="1"/>
    <col min="4088" max="4088" width="17.140625" style="501" customWidth="1"/>
    <col min="4089" max="4091" width="9.140625" style="501" customWidth="1"/>
    <col min="4092" max="4092" width="1.7109375" style="501" customWidth="1"/>
    <col min="4093" max="4094" width="9.140625" style="501" customWidth="1"/>
    <col min="4095" max="4095" width="1.140625" style="501" customWidth="1"/>
    <col min="4096" max="4099" width="9.140625" style="501" customWidth="1"/>
    <col min="4100" max="4100" width="1.140625" style="501" customWidth="1"/>
    <col min="4101" max="4102" width="9.140625" style="501" customWidth="1"/>
    <col min="4103" max="4103" width="2" style="501" customWidth="1"/>
    <col min="4104" max="4104" width="7.5703125" style="501" customWidth="1"/>
    <col min="4105" max="4332" width="11.7109375" style="501" customWidth="1"/>
    <col min="4333" max="4342" width="12.85546875" style="501"/>
    <col min="4343" max="4343" width="25.42578125" style="501" customWidth="1"/>
    <col min="4344" max="4344" width="17.140625" style="501" customWidth="1"/>
    <col min="4345" max="4347" width="9.140625" style="501" customWidth="1"/>
    <col min="4348" max="4348" width="1.7109375" style="501" customWidth="1"/>
    <col min="4349" max="4350" width="9.140625" style="501" customWidth="1"/>
    <col min="4351" max="4351" width="1.140625" style="501" customWidth="1"/>
    <col min="4352" max="4355" width="9.140625" style="501" customWidth="1"/>
    <col min="4356" max="4356" width="1.140625" style="501" customWidth="1"/>
    <col min="4357" max="4358" width="9.140625" style="501" customWidth="1"/>
    <col min="4359" max="4359" width="2" style="501" customWidth="1"/>
    <col min="4360" max="4360" width="7.5703125" style="501" customWidth="1"/>
    <col min="4361" max="4588" width="11.7109375" style="501" customWidth="1"/>
    <col min="4589" max="4598" width="12.85546875" style="501"/>
    <col min="4599" max="4599" width="25.42578125" style="501" customWidth="1"/>
    <col min="4600" max="4600" width="17.140625" style="501" customWidth="1"/>
    <col min="4601" max="4603" width="9.140625" style="501" customWidth="1"/>
    <col min="4604" max="4604" width="1.7109375" style="501" customWidth="1"/>
    <col min="4605" max="4606" width="9.140625" style="501" customWidth="1"/>
    <col min="4607" max="4607" width="1.140625" style="501" customWidth="1"/>
    <col min="4608" max="4611" width="9.140625" style="501" customWidth="1"/>
    <col min="4612" max="4612" width="1.140625" style="501" customWidth="1"/>
    <col min="4613" max="4614" width="9.140625" style="501" customWidth="1"/>
    <col min="4615" max="4615" width="2" style="501" customWidth="1"/>
    <col min="4616" max="4616" width="7.5703125" style="501" customWidth="1"/>
    <col min="4617" max="4844" width="11.7109375" style="501" customWidth="1"/>
    <col min="4845" max="4854" width="12.85546875" style="501"/>
    <col min="4855" max="4855" width="25.42578125" style="501" customWidth="1"/>
    <col min="4856" max="4856" width="17.140625" style="501" customWidth="1"/>
    <col min="4857" max="4859" width="9.140625" style="501" customWidth="1"/>
    <col min="4860" max="4860" width="1.7109375" style="501" customWidth="1"/>
    <col min="4861" max="4862" width="9.140625" style="501" customWidth="1"/>
    <col min="4863" max="4863" width="1.140625" style="501" customWidth="1"/>
    <col min="4864" max="4867" width="9.140625" style="501" customWidth="1"/>
    <col min="4868" max="4868" width="1.140625" style="501" customWidth="1"/>
    <col min="4869" max="4870" width="9.140625" style="501" customWidth="1"/>
    <col min="4871" max="4871" width="2" style="501" customWidth="1"/>
    <col min="4872" max="4872" width="7.5703125" style="501" customWidth="1"/>
    <col min="4873" max="5100" width="11.7109375" style="501" customWidth="1"/>
    <col min="5101" max="5110" width="12.85546875" style="501"/>
    <col min="5111" max="5111" width="25.42578125" style="501" customWidth="1"/>
    <col min="5112" max="5112" width="17.140625" style="501" customWidth="1"/>
    <col min="5113" max="5115" width="9.140625" style="501" customWidth="1"/>
    <col min="5116" max="5116" width="1.7109375" style="501" customWidth="1"/>
    <col min="5117" max="5118" width="9.140625" style="501" customWidth="1"/>
    <col min="5119" max="5119" width="1.140625" style="501" customWidth="1"/>
    <col min="5120" max="5123" width="9.140625" style="501" customWidth="1"/>
    <col min="5124" max="5124" width="1.140625" style="501" customWidth="1"/>
    <col min="5125" max="5126" width="9.140625" style="501" customWidth="1"/>
    <col min="5127" max="5127" width="2" style="501" customWidth="1"/>
    <col min="5128" max="5128" width="7.5703125" style="501" customWidth="1"/>
    <col min="5129" max="5356" width="11.7109375" style="501" customWidth="1"/>
    <col min="5357" max="5366" width="12.85546875" style="501"/>
    <col min="5367" max="5367" width="25.42578125" style="501" customWidth="1"/>
    <col min="5368" max="5368" width="17.140625" style="501" customWidth="1"/>
    <col min="5369" max="5371" width="9.140625" style="501" customWidth="1"/>
    <col min="5372" max="5372" width="1.7109375" style="501" customWidth="1"/>
    <col min="5373" max="5374" width="9.140625" style="501" customWidth="1"/>
    <col min="5375" max="5375" width="1.140625" style="501" customWidth="1"/>
    <col min="5376" max="5379" width="9.140625" style="501" customWidth="1"/>
    <col min="5380" max="5380" width="1.140625" style="501" customWidth="1"/>
    <col min="5381" max="5382" width="9.140625" style="501" customWidth="1"/>
    <col min="5383" max="5383" width="2" style="501" customWidth="1"/>
    <col min="5384" max="5384" width="7.5703125" style="501" customWidth="1"/>
    <col min="5385" max="5612" width="11.7109375" style="501" customWidth="1"/>
    <col min="5613" max="5622" width="12.85546875" style="501"/>
    <col min="5623" max="5623" width="25.42578125" style="501" customWidth="1"/>
    <col min="5624" max="5624" width="17.140625" style="501" customWidth="1"/>
    <col min="5625" max="5627" width="9.140625" style="501" customWidth="1"/>
    <col min="5628" max="5628" width="1.7109375" style="501" customWidth="1"/>
    <col min="5629" max="5630" width="9.140625" style="501" customWidth="1"/>
    <col min="5631" max="5631" width="1.140625" style="501" customWidth="1"/>
    <col min="5632" max="5635" width="9.140625" style="501" customWidth="1"/>
    <col min="5636" max="5636" width="1.140625" style="501" customWidth="1"/>
    <col min="5637" max="5638" width="9.140625" style="501" customWidth="1"/>
    <col min="5639" max="5639" width="2" style="501" customWidth="1"/>
    <col min="5640" max="5640" width="7.5703125" style="501" customWidth="1"/>
    <col min="5641" max="5868" width="11.7109375" style="501" customWidth="1"/>
    <col min="5869" max="5878" width="12.85546875" style="501"/>
    <col min="5879" max="5879" width="25.42578125" style="501" customWidth="1"/>
    <col min="5880" max="5880" width="17.140625" style="501" customWidth="1"/>
    <col min="5881" max="5883" width="9.140625" style="501" customWidth="1"/>
    <col min="5884" max="5884" width="1.7109375" style="501" customWidth="1"/>
    <col min="5885" max="5886" width="9.140625" style="501" customWidth="1"/>
    <col min="5887" max="5887" width="1.140625" style="501" customWidth="1"/>
    <col min="5888" max="5891" width="9.140625" style="501" customWidth="1"/>
    <col min="5892" max="5892" width="1.140625" style="501" customWidth="1"/>
    <col min="5893" max="5894" width="9.140625" style="501" customWidth="1"/>
    <col min="5895" max="5895" width="2" style="501" customWidth="1"/>
    <col min="5896" max="5896" width="7.5703125" style="501" customWidth="1"/>
    <col min="5897" max="6124" width="11.7109375" style="501" customWidth="1"/>
    <col min="6125" max="6134" width="12.85546875" style="501"/>
    <col min="6135" max="6135" width="25.42578125" style="501" customWidth="1"/>
    <col min="6136" max="6136" width="17.140625" style="501" customWidth="1"/>
    <col min="6137" max="6139" width="9.140625" style="501" customWidth="1"/>
    <col min="6140" max="6140" width="1.7109375" style="501" customWidth="1"/>
    <col min="6141" max="6142" width="9.140625" style="501" customWidth="1"/>
    <col min="6143" max="6143" width="1.140625" style="501" customWidth="1"/>
    <col min="6144" max="6147" width="9.140625" style="501" customWidth="1"/>
    <col min="6148" max="6148" width="1.140625" style="501" customWidth="1"/>
    <col min="6149" max="6150" width="9.140625" style="501" customWidth="1"/>
    <col min="6151" max="6151" width="2" style="501" customWidth="1"/>
    <col min="6152" max="6152" width="7.5703125" style="501" customWidth="1"/>
    <col min="6153" max="6380" width="11.7109375" style="501" customWidth="1"/>
    <col min="6381" max="6390" width="12.85546875" style="501"/>
    <col min="6391" max="6391" width="25.42578125" style="501" customWidth="1"/>
    <col min="6392" max="6392" width="17.140625" style="501" customWidth="1"/>
    <col min="6393" max="6395" width="9.140625" style="501" customWidth="1"/>
    <col min="6396" max="6396" width="1.7109375" style="501" customWidth="1"/>
    <col min="6397" max="6398" width="9.140625" style="501" customWidth="1"/>
    <col min="6399" max="6399" width="1.140625" style="501" customWidth="1"/>
    <col min="6400" max="6403" width="9.140625" style="501" customWidth="1"/>
    <col min="6404" max="6404" width="1.140625" style="501" customWidth="1"/>
    <col min="6405" max="6406" width="9.140625" style="501" customWidth="1"/>
    <col min="6407" max="6407" width="2" style="501" customWidth="1"/>
    <col min="6408" max="6408" width="7.5703125" style="501" customWidth="1"/>
    <col min="6409" max="6636" width="11.7109375" style="501" customWidth="1"/>
    <col min="6637" max="6646" width="12.85546875" style="501"/>
    <col min="6647" max="6647" width="25.42578125" style="501" customWidth="1"/>
    <col min="6648" max="6648" width="17.140625" style="501" customWidth="1"/>
    <col min="6649" max="6651" width="9.140625" style="501" customWidth="1"/>
    <col min="6652" max="6652" width="1.7109375" style="501" customWidth="1"/>
    <col min="6653" max="6654" width="9.140625" style="501" customWidth="1"/>
    <col min="6655" max="6655" width="1.140625" style="501" customWidth="1"/>
    <col min="6656" max="6659" width="9.140625" style="501" customWidth="1"/>
    <col min="6660" max="6660" width="1.140625" style="501" customWidth="1"/>
    <col min="6661" max="6662" width="9.140625" style="501" customWidth="1"/>
    <col min="6663" max="6663" width="2" style="501" customWidth="1"/>
    <col min="6664" max="6664" width="7.5703125" style="501" customWidth="1"/>
    <col min="6665" max="6892" width="11.7109375" style="501" customWidth="1"/>
    <col min="6893" max="6902" width="12.85546875" style="501"/>
    <col min="6903" max="6903" width="25.42578125" style="501" customWidth="1"/>
    <col min="6904" max="6904" width="17.140625" style="501" customWidth="1"/>
    <col min="6905" max="6907" width="9.140625" style="501" customWidth="1"/>
    <col min="6908" max="6908" width="1.7109375" style="501" customWidth="1"/>
    <col min="6909" max="6910" width="9.140625" style="501" customWidth="1"/>
    <col min="6911" max="6911" width="1.140625" style="501" customWidth="1"/>
    <col min="6912" max="6915" width="9.140625" style="501" customWidth="1"/>
    <col min="6916" max="6916" width="1.140625" style="501" customWidth="1"/>
    <col min="6917" max="6918" width="9.140625" style="501" customWidth="1"/>
    <col min="6919" max="6919" width="2" style="501" customWidth="1"/>
    <col min="6920" max="6920" width="7.5703125" style="501" customWidth="1"/>
    <col min="6921" max="7148" width="11.7109375" style="501" customWidth="1"/>
    <col min="7149" max="7158" width="12.85546875" style="501"/>
    <col min="7159" max="7159" width="25.42578125" style="501" customWidth="1"/>
    <col min="7160" max="7160" width="17.140625" style="501" customWidth="1"/>
    <col min="7161" max="7163" width="9.140625" style="501" customWidth="1"/>
    <col min="7164" max="7164" width="1.7109375" style="501" customWidth="1"/>
    <col min="7165" max="7166" width="9.140625" style="501" customWidth="1"/>
    <col min="7167" max="7167" width="1.140625" style="501" customWidth="1"/>
    <col min="7168" max="7171" width="9.140625" style="501" customWidth="1"/>
    <col min="7172" max="7172" width="1.140625" style="501" customWidth="1"/>
    <col min="7173" max="7174" width="9.140625" style="501" customWidth="1"/>
    <col min="7175" max="7175" width="2" style="501" customWidth="1"/>
    <col min="7176" max="7176" width="7.5703125" style="501" customWidth="1"/>
    <col min="7177" max="7404" width="11.7109375" style="501" customWidth="1"/>
    <col min="7405" max="7414" width="12.85546875" style="501"/>
    <col min="7415" max="7415" width="25.42578125" style="501" customWidth="1"/>
    <col min="7416" max="7416" width="17.140625" style="501" customWidth="1"/>
    <col min="7417" max="7419" width="9.140625" style="501" customWidth="1"/>
    <col min="7420" max="7420" width="1.7109375" style="501" customWidth="1"/>
    <col min="7421" max="7422" width="9.140625" style="501" customWidth="1"/>
    <col min="7423" max="7423" width="1.140625" style="501" customWidth="1"/>
    <col min="7424" max="7427" width="9.140625" style="501" customWidth="1"/>
    <col min="7428" max="7428" width="1.140625" style="501" customWidth="1"/>
    <col min="7429" max="7430" width="9.140625" style="501" customWidth="1"/>
    <col min="7431" max="7431" width="2" style="501" customWidth="1"/>
    <col min="7432" max="7432" width="7.5703125" style="501" customWidth="1"/>
    <col min="7433" max="7660" width="11.7109375" style="501" customWidth="1"/>
    <col min="7661" max="7670" width="12.85546875" style="501"/>
    <col min="7671" max="7671" width="25.42578125" style="501" customWidth="1"/>
    <col min="7672" max="7672" width="17.140625" style="501" customWidth="1"/>
    <col min="7673" max="7675" width="9.140625" style="501" customWidth="1"/>
    <col min="7676" max="7676" width="1.7109375" style="501" customWidth="1"/>
    <col min="7677" max="7678" width="9.140625" style="501" customWidth="1"/>
    <col min="7679" max="7679" width="1.140625" style="501" customWidth="1"/>
    <col min="7680" max="7683" width="9.140625" style="501" customWidth="1"/>
    <col min="7684" max="7684" width="1.140625" style="501" customWidth="1"/>
    <col min="7685" max="7686" width="9.140625" style="501" customWidth="1"/>
    <col min="7687" max="7687" width="2" style="501" customWidth="1"/>
    <col min="7688" max="7688" width="7.5703125" style="501" customWidth="1"/>
    <col min="7689" max="7916" width="11.7109375" style="501" customWidth="1"/>
    <col min="7917" max="7926" width="12.85546875" style="501"/>
    <col min="7927" max="7927" width="25.42578125" style="501" customWidth="1"/>
    <col min="7928" max="7928" width="17.140625" style="501" customWidth="1"/>
    <col min="7929" max="7931" width="9.140625" style="501" customWidth="1"/>
    <col min="7932" max="7932" width="1.7109375" style="501" customWidth="1"/>
    <col min="7933" max="7934" width="9.140625" style="501" customWidth="1"/>
    <col min="7935" max="7935" width="1.140625" style="501" customWidth="1"/>
    <col min="7936" max="7939" width="9.140625" style="501" customWidth="1"/>
    <col min="7940" max="7940" width="1.140625" style="501" customWidth="1"/>
    <col min="7941" max="7942" width="9.140625" style="501" customWidth="1"/>
    <col min="7943" max="7943" width="2" style="501" customWidth="1"/>
    <col min="7944" max="7944" width="7.5703125" style="501" customWidth="1"/>
    <col min="7945" max="8172" width="11.7109375" style="501" customWidth="1"/>
    <col min="8173" max="8182" width="12.85546875" style="501"/>
    <col min="8183" max="8183" width="25.42578125" style="501" customWidth="1"/>
    <col min="8184" max="8184" width="17.140625" style="501" customWidth="1"/>
    <col min="8185" max="8187" width="9.140625" style="501" customWidth="1"/>
    <col min="8188" max="8188" width="1.7109375" style="501" customWidth="1"/>
    <col min="8189" max="8190" width="9.140625" style="501" customWidth="1"/>
    <col min="8191" max="8191" width="1.140625" style="501" customWidth="1"/>
    <col min="8192" max="8195" width="9.140625" style="501" customWidth="1"/>
    <col min="8196" max="8196" width="1.140625" style="501" customWidth="1"/>
    <col min="8197" max="8198" width="9.140625" style="501" customWidth="1"/>
    <col min="8199" max="8199" width="2" style="501" customWidth="1"/>
    <col min="8200" max="8200" width="7.5703125" style="501" customWidth="1"/>
    <col min="8201" max="8428" width="11.7109375" style="501" customWidth="1"/>
    <col min="8429" max="8438" width="12.85546875" style="501"/>
    <col min="8439" max="8439" width="25.42578125" style="501" customWidth="1"/>
    <col min="8440" max="8440" width="17.140625" style="501" customWidth="1"/>
    <col min="8441" max="8443" width="9.140625" style="501" customWidth="1"/>
    <col min="8444" max="8444" width="1.7109375" style="501" customWidth="1"/>
    <col min="8445" max="8446" width="9.140625" style="501" customWidth="1"/>
    <col min="8447" max="8447" width="1.140625" style="501" customWidth="1"/>
    <col min="8448" max="8451" width="9.140625" style="501" customWidth="1"/>
    <col min="8452" max="8452" width="1.140625" style="501" customWidth="1"/>
    <col min="8453" max="8454" width="9.140625" style="501" customWidth="1"/>
    <col min="8455" max="8455" width="2" style="501" customWidth="1"/>
    <col min="8456" max="8456" width="7.5703125" style="501" customWidth="1"/>
    <col min="8457" max="8684" width="11.7109375" style="501" customWidth="1"/>
    <col min="8685" max="8694" width="12.85546875" style="501"/>
    <col min="8695" max="8695" width="25.42578125" style="501" customWidth="1"/>
    <col min="8696" max="8696" width="17.140625" style="501" customWidth="1"/>
    <col min="8697" max="8699" width="9.140625" style="501" customWidth="1"/>
    <col min="8700" max="8700" width="1.7109375" style="501" customWidth="1"/>
    <col min="8701" max="8702" width="9.140625" style="501" customWidth="1"/>
    <col min="8703" max="8703" width="1.140625" style="501" customWidth="1"/>
    <col min="8704" max="8707" width="9.140625" style="501" customWidth="1"/>
    <col min="8708" max="8708" width="1.140625" style="501" customWidth="1"/>
    <col min="8709" max="8710" width="9.140625" style="501" customWidth="1"/>
    <col min="8711" max="8711" width="2" style="501" customWidth="1"/>
    <col min="8712" max="8712" width="7.5703125" style="501" customWidth="1"/>
    <col min="8713" max="8940" width="11.7109375" style="501" customWidth="1"/>
    <col min="8941" max="8950" width="12.85546875" style="501"/>
    <col min="8951" max="8951" width="25.42578125" style="501" customWidth="1"/>
    <col min="8952" max="8952" width="17.140625" style="501" customWidth="1"/>
    <col min="8953" max="8955" width="9.140625" style="501" customWidth="1"/>
    <col min="8956" max="8956" width="1.7109375" style="501" customWidth="1"/>
    <col min="8957" max="8958" width="9.140625" style="501" customWidth="1"/>
    <col min="8959" max="8959" width="1.140625" style="501" customWidth="1"/>
    <col min="8960" max="8963" width="9.140625" style="501" customWidth="1"/>
    <col min="8964" max="8964" width="1.140625" style="501" customWidth="1"/>
    <col min="8965" max="8966" width="9.140625" style="501" customWidth="1"/>
    <col min="8967" max="8967" width="2" style="501" customWidth="1"/>
    <col min="8968" max="8968" width="7.5703125" style="501" customWidth="1"/>
    <col min="8969" max="9196" width="11.7109375" style="501" customWidth="1"/>
    <col min="9197" max="9206" width="12.85546875" style="501"/>
    <col min="9207" max="9207" width="25.42578125" style="501" customWidth="1"/>
    <col min="9208" max="9208" width="17.140625" style="501" customWidth="1"/>
    <col min="9209" max="9211" width="9.140625" style="501" customWidth="1"/>
    <col min="9212" max="9212" width="1.7109375" style="501" customWidth="1"/>
    <col min="9213" max="9214" width="9.140625" style="501" customWidth="1"/>
    <col min="9215" max="9215" width="1.140625" style="501" customWidth="1"/>
    <col min="9216" max="9219" width="9.140625" style="501" customWidth="1"/>
    <col min="9220" max="9220" width="1.140625" style="501" customWidth="1"/>
    <col min="9221" max="9222" width="9.140625" style="501" customWidth="1"/>
    <col min="9223" max="9223" width="2" style="501" customWidth="1"/>
    <col min="9224" max="9224" width="7.5703125" style="501" customWidth="1"/>
    <col min="9225" max="9452" width="11.7109375" style="501" customWidth="1"/>
    <col min="9453" max="9462" width="12.85546875" style="501"/>
    <col min="9463" max="9463" width="25.42578125" style="501" customWidth="1"/>
    <col min="9464" max="9464" width="17.140625" style="501" customWidth="1"/>
    <col min="9465" max="9467" width="9.140625" style="501" customWidth="1"/>
    <col min="9468" max="9468" width="1.7109375" style="501" customWidth="1"/>
    <col min="9469" max="9470" width="9.140625" style="501" customWidth="1"/>
    <col min="9471" max="9471" width="1.140625" style="501" customWidth="1"/>
    <col min="9472" max="9475" width="9.140625" style="501" customWidth="1"/>
    <col min="9476" max="9476" width="1.140625" style="501" customWidth="1"/>
    <col min="9477" max="9478" width="9.140625" style="501" customWidth="1"/>
    <col min="9479" max="9479" width="2" style="501" customWidth="1"/>
    <col min="9480" max="9480" width="7.5703125" style="501" customWidth="1"/>
    <col min="9481" max="9708" width="11.7109375" style="501" customWidth="1"/>
    <col min="9709" max="9718" width="12.85546875" style="501"/>
    <col min="9719" max="9719" width="25.42578125" style="501" customWidth="1"/>
    <col min="9720" max="9720" width="17.140625" style="501" customWidth="1"/>
    <col min="9721" max="9723" width="9.140625" style="501" customWidth="1"/>
    <col min="9724" max="9724" width="1.7109375" style="501" customWidth="1"/>
    <col min="9725" max="9726" width="9.140625" style="501" customWidth="1"/>
    <col min="9727" max="9727" width="1.140625" style="501" customWidth="1"/>
    <col min="9728" max="9731" width="9.140625" style="501" customWidth="1"/>
    <col min="9732" max="9732" width="1.140625" style="501" customWidth="1"/>
    <col min="9733" max="9734" width="9.140625" style="501" customWidth="1"/>
    <col min="9735" max="9735" width="2" style="501" customWidth="1"/>
    <col min="9736" max="9736" width="7.5703125" style="501" customWidth="1"/>
    <col min="9737" max="9964" width="11.7109375" style="501" customWidth="1"/>
    <col min="9965" max="9974" width="12.85546875" style="501"/>
    <col min="9975" max="9975" width="25.42578125" style="501" customWidth="1"/>
    <col min="9976" max="9976" width="17.140625" style="501" customWidth="1"/>
    <col min="9977" max="9979" width="9.140625" style="501" customWidth="1"/>
    <col min="9980" max="9980" width="1.7109375" style="501" customWidth="1"/>
    <col min="9981" max="9982" width="9.140625" style="501" customWidth="1"/>
    <col min="9983" max="9983" width="1.140625" style="501" customWidth="1"/>
    <col min="9984" max="9987" width="9.140625" style="501" customWidth="1"/>
    <col min="9988" max="9988" width="1.140625" style="501" customWidth="1"/>
    <col min="9989" max="9990" width="9.140625" style="501" customWidth="1"/>
    <col min="9991" max="9991" width="2" style="501" customWidth="1"/>
    <col min="9992" max="9992" width="7.5703125" style="501" customWidth="1"/>
    <col min="9993" max="10220" width="11.7109375" style="501" customWidth="1"/>
    <col min="10221" max="10230" width="12.85546875" style="501"/>
    <col min="10231" max="10231" width="25.42578125" style="501" customWidth="1"/>
    <col min="10232" max="10232" width="17.140625" style="501" customWidth="1"/>
    <col min="10233" max="10235" width="9.140625" style="501" customWidth="1"/>
    <col min="10236" max="10236" width="1.7109375" style="501" customWidth="1"/>
    <col min="10237" max="10238" width="9.140625" style="501" customWidth="1"/>
    <col min="10239" max="10239" width="1.140625" style="501" customWidth="1"/>
    <col min="10240" max="10243" width="9.140625" style="501" customWidth="1"/>
    <col min="10244" max="10244" width="1.140625" style="501" customWidth="1"/>
    <col min="10245" max="10246" width="9.140625" style="501" customWidth="1"/>
    <col min="10247" max="10247" width="2" style="501" customWidth="1"/>
    <col min="10248" max="10248" width="7.5703125" style="501" customWidth="1"/>
    <col min="10249" max="10476" width="11.7109375" style="501" customWidth="1"/>
    <col min="10477" max="10486" width="12.85546875" style="501"/>
    <col min="10487" max="10487" width="25.42578125" style="501" customWidth="1"/>
    <col min="10488" max="10488" width="17.140625" style="501" customWidth="1"/>
    <col min="10489" max="10491" width="9.140625" style="501" customWidth="1"/>
    <col min="10492" max="10492" width="1.7109375" style="501" customWidth="1"/>
    <col min="10493" max="10494" width="9.140625" style="501" customWidth="1"/>
    <col min="10495" max="10495" width="1.140625" style="501" customWidth="1"/>
    <col min="10496" max="10499" width="9.140625" style="501" customWidth="1"/>
    <col min="10500" max="10500" width="1.140625" style="501" customWidth="1"/>
    <col min="10501" max="10502" width="9.140625" style="501" customWidth="1"/>
    <col min="10503" max="10503" width="2" style="501" customWidth="1"/>
    <col min="10504" max="10504" width="7.5703125" style="501" customWidth="1"/>
    <col min="10505" max="10732" width="11.7109375" style="501" customWidth="1"/>
    <col min="10733" max="10742" width="12.85546875" style="501"/>
    <col min="10743" max="10743" width="25.42578125" style="501" customWidth="1"/>
    <col min="10744" max="10744" width="17.140625" style="501" customWidth="1"/>
    <col min="10745" max="10747" width="9.140625" style="501" customWidth="1"/>
    <col min="10748" max="10748" width="1.7109375" style="501" customWidth="1"/>
    <col min="10749" max="10750" width="9.140625" style="501" customWidth="1"/>
    <col min="10751" max="10751" width="1.140625" style="501" customWidth="1"/>
    <col min="10752" max="10755" width="9.140625" style="501" customWidth="1"/>
    <col min="10756" max="10756" width="1.140625" style="501" customWidth="1"/>
    <col min="10757" max="10758" width="9.140625" style="501" customWidth="1"/>
    <col min="10759" max="10759" width="2" style="501" customWidth="1"/>
    <col min="10760" max="10760" width="7.5703125" style="501" customWidth="1"/>
    <col min="10761" max="10988" width="11.7109375" style="501" customWidth="1"/>
    <col min="10989" max="10998" width="12.85546875" style="501"/>
    <col min="10999" max="10999" width="25.42578125" style="501" customWidth="1"/>
    <col min="11000" max="11000" width="17.140625" style="501" customWidth="1"/>
    <col min="11001" max="11003" width="9.140625" style="501" customWidth="1"/>
    <col min="11004" max="11004" width="1.7109375" style="501" customWidth="1"/>
    <col min="11005" max="11006" width="9.140625" style="501" customWidth="1"/>
    <col min="11007" max="11007" width="1.140625" style="501" customWidth="1"/>
    <col min="11008" max="11011" width="9.140625" style="501" customWidth="1"/>
    <col min="11012" max="11012" width="1.140625" style="501" customWidth="1"/>
    <col min="11013" max="11014" width="9.140625" style="501" customWidth="1"/>
    <col min="11015" max="11015" width="2" style="501" customWidth="1"/>
    <col min="11016" max="11016" width="7.5703125" style="501" customWidth="1"/>
    <col min="11017" max="11244" width="11.7109375" style="501" customWidth="1"/>
    <col min="11245" max="11254" width="12.85546875" style="501"/>
    <col min="11255" max="11255" width="25.42578125" style="501" customWidth="1"/>
    <col min="11256" max="11256" width="17.140625" style="501" customWidth="1"/>
    <col min="11257" max="11259" width="9.140625" style="501" customWidth="1"/>
    <col min="11260" max="11260" width="1.7109375" style="501" customWidth="1"/>
    <col min="11261" max="11262" width="9.140625" style="501" customWidth="1"/>
    <col min="11263" max="11263" width="1.140625" style="501" customWidth="1"/>
    <col min="11264" max="11267" width="9.140625" style="501" customWidth="1"/>
    <col min="11268" max="11268" width="1.140625" style="501" customWidth="1"/>
    <col min="11269" max="11270" width="9.140625" style="501" customWidth="1"/>
    <col min="11271" max="11271" width="2" style="501" customWidth="1"/>
    <col min="11272" max="11272" width="7.5703125" style="501" customWidth="1"/>
    <col min="11273" max="11500" width="11.7109375" style="501" customWidth="1"/>
    <col min="11501" max="11510" width="12.85546875" style="501"/>
    <col min="11511" max="11511" width="25.42578125" style="501" customWidth="1"/>
    <col min="11512" max="11512" width="17.140625" style="501" customWidth="1"/>
    <col min="11513" max="11515" width="9.140625" style="501" customWidth="1"/>
    <col min="11516" max="11516" width="1.7109375" style="501" customWidth="1"/>
    <col min="11517" max="11518" width="9.140625" style="501" customWidth="1"/>
    <col min="11519" max="11519" width="1.140625" style="501" customWidth="1"/>
    <col min="11520" max="11523" width="9.140625" style="501" customWidth="1"/>
    <col min="11524" max="11524" width="1.140625" style="501" customWidth="1"/>
    <col min="11525" max="11526" width="9.140625" style="501" customWidth="1"/>
    <col min="11527" max="11527" width="2" style="501" customWidth="1"/>
    <col min="11528" max="11528" width="7.5703125" style="501" customWidth="1"/>
    <col min="11529" max="11756" width="11.7109375" style="501" customWidth="1"/>
    <col min="11757" max="11766" width="12.85546875" style="501"/>
    <col min="11767" max="11767" width="25.42578125" style="501" customWidth="1"/>
    <col min="11768" max="11768" width="17.140625" style="501" customWidth="1"/>
    <col min="11769" max="11771" width="9.140625" style="501" customWidth="1"/>
    <col min="11772" max="11772" width="1.7109375" style="501" customWidth="1"/>
    <col min="11773" max="11774" width="9.140625" style="501" customWidth="1"/>
    <col min="11775" max="11775" width="1.140625" style="501" customWidth="1"/>
    <col min="11776" max="11779" width="9.140625" style="501" customWidth="1"/>
    <col min="11780" max="11780" width="1.140625" style="501" customWidth="1"/>
    <col min="11781" max="11782" width="9.140625" style="501" customWidth="1"/>
    <col min="11783" max="11783" width="2" style="501" customWidth="1"/>
    <col min="11784" max="11784" width="7.5703125" style="501" customWidth="1"/>
    <col min="11785" max="12012" width="11.7109375" style="501" customWidth="1"/>
    <col min="12013" max="12022" width="12.85546875" style="501"/>
    <col min="12023" max="12023" width="25.42578125" style="501" customWidth="1"/>
    <col min="12024" max="12024" width="17.140625" style="501" customWidth="1"/>
    <col min="12025" max="12027" width="9.140625" style="501" customWidth="1"/>
    <col min="12028" max="12028" width="1.7109375" style="501" customWidth="1"/>
    <col min="12029" max="12030" width="9.140625" style="501" customWidth="1"/>
    <col min="12031" max="12031" width="1.140625" style="501" customWidth="1"/>
    <col min="12032" max="12035" width="9.140625" style="501" customWidth="1"/>
    <col min="12036" max="12036" width="1.140625" style="501" customWidth="1"/>
    <col min="12037" max="12038" width="9.140625" style="501" customWidth="1"/>
    <col min="12039" max="12039" width="2" style="501" customWidth="1"/>
    <col min="12040" max="12040" width="7.5703125" style="501" customWidth="1"/>
    <col min="12041" max="12268" width="11.7109375" style="501" customWidth="1"/>
    <col min="12269" max="12278" width="12.85546875" style="501"/>
    <col min="12279" max="12279" width="25.42578125" style="501" customWidth="1"/>
    <col min="12280" max="12280" width="17.140625" style="501" customWidth="1"/>
    <col min="12281" max="12283" width="9.140625" style="501" customWidth="1"/>
    <col min="12284" max="12284" width="1.7109375" style="501" customWidth="1"/>
    <col min="12285" max="12286" width="9.140625" style="501" customWidth="1"/>
    <col min="12287" max="12287" width="1.140625" style="501" customWidth="1"/>
    <col min="12288" max="12291" width="9.140625" style="501" customWidth="1"/>
    <col min="12292" max="12292" width="1.140625" style="501" customWidth="1"/>
    <col min="12293" max="12294" width="9.140625" style="501" customWidth="1"/>
    <col min="12295" max="12295" width="2" style="501" customWidth="1"/>
    <col min="12296" max="12296" width="7.5703125" style="501" customWidth="1"/>
    <col min="12297" max="12524" width="11.7109375" style="501" customWidth="1"/>
    <col min="12525" max="12534" width="12.85546875" style="501"/>
    <col min="12535" max="12535" width="25.42578125" style="501" customWidth="1"/>
    <col min="12536" max="12536" width="17.140625" style="501" customWidth="1"/>
    <col min="12537" max="12539" width="9.140625" style="501" customWidth="1"/>
    <col min="12540" max="12540" width="1.7109375" style="501" customWidth="1"/>
    <col min="12541" max="12542" width="9.140625" style="501" customWidth="1"/>
    <col min="12543" max="12543" width="1.140625" style="501" customWidth="1"/>
    <col min="12544" max="12547" width="9.140625" style="501" customWidth="1"/>
    <col min="12548" max="12548" width="1.140625" style="501" customWidth="1"/>
    <col min="12549" max="12550" width="9.140625" style="501" customWidth="1"/>
    <col min="12551" max="12551" width="2" style="501" customWidth="1"/>
    <col min="12552" max="12552" width="7.5703125" style="501" customWidth="1"/>
    <col min="12553" max="12780" width="11.7109375" style="501" customWidth="1"/>
    <col min="12781" max="12790" width="12.85546875" style="501"/>
    <col min="12791" max="12791" width="25.42578125" style="501" customWidth="1"/>
    <col min="12792" max="12792" width="17.140625" style="501" customWidth="1"/>
    <col min="12793" max="12795" width="9.140625" style="501" customWidth="1"/>
    <col min="12796" max="12796" width="1.7109375" style="501" customWidth="1"/>
    <col min="12797" max="12798" width="9.140625" style="501" customWidth="1"/>
    <col min="12799" max="12799" width="1.140625" style="501" customWidth="1"/>
    <col min="12800" max="12803" width="9.140625" style="501" customWidth="1"/>
    <col min="12804" max="12804" width="1.140625" style="501" customWidth="1"/>
    <col min="12805" max="12806" width="9.140625" style="501" customWidth="1"/>
    <col min="12807" max="12807" width="2" style="501" customWidth="1"/>
    <col min="12808" max="12808" width="7.5703125" style="501" customWidth="1"/>
    <col min="12809" max="13036" width="11.7109375" style="501" customWidth="1"/>
    <col min="13037" max="13046" width="12.85546875" style="501"/>
    <col min="13047" max="13047" width="25.42578125" style="501" customWidth="1"/>
    <col min="13048" max="13048" width="17.140625" style="501" customWidth="1"/>
    <col min="13049" max="13051" width="9.140625" style="501" customWidth="1"/>
    <col min="13052" max="13052" width="1.7109375" style="501" customWidth="1"/>
    <col min="13053" max="13054" width="9.140625" style="501" customWidth="1"/>
    <col min="13055" max="13055" width="1.140625" style="501" customWidth="1"/>
    <col min="13056" max="13059" width="9.140625" style="501" customWidth="1"/>
    <col min="13060" max="13060" width="1.140625" style="501" customWidth="1"/>
    <col min="13061" max="13062" width="9.140625" style="501" customWidth="1"/>
    <col min="13063" max="13063" width="2" style="501" customWidth="1"/>
    <col min="13064" max="13064" width="7.5703125" style="501" customWidth="1"/>
    <col min="13065" max="13292" width="11.7109375" style="501" customWidth="1"/>
    <col min="13293" max="13302" width="12.85546875" style="501"/>
    <col min="13303" max="13303" width="25.42578125" style="501" customWidth="1"/>
    <col min="13304" max="13304" width="17.140625" style="501" customWidth="1"/>
    <col min="13305" max="13307" width="9.140625" style="501" customWidth="1"/>
    <col min="13308" max="13308" width="1.7109375" style="501" customWidth="1"/>
    <col min="13309" max="13310" width="9.140625" style="501" customWidth="1"/>
    <col min="13311" max="13311" width="1.140625" style="501" customWidth="1"/>
    <col min="13312" max="13315" width="9.140625" style="501" customWidth="1"/>
    <col min="13316" max="13316" width="1.140625" style="501" customWidth="1"/>
    <col min="13317" max="13318" width="9.140625" style="501" customWidth="1"/>
    <col min="13319" max="13319" width="2" style="501" customWidth="1"/>
    <col min="13320" max="13320" width="7.5703125" style="501" customWidth="1"/>
    <col min="13321" max="13548" width="11.7109375" style="501" customWidth="1"/>
    <col min="13549" max="13558" width="12.85546875" style="501"/>
    <col min="13559" max="13559" width="25.42578125" style="501" customWidth="1"/>
    <col min="13560" max="13560" width="17.140625" style="501" customWidth="1"/>
    <col min="13561" max="13563" width="9.140625" style="501" customWidth="1"/>
    <col min="13564" max="13564" width="1.7109375" style="501" customWidth="1"/>
    <col min="13565" max="13566" width="9.140625" style="501" customWidth="1"/>
    <col min="13567" max="13567" width="1.140625" style="501" customWidth="1"/>
    <col min="13568" max="13571" width="9.140625" style="501" customWidth="1"/>
    <col min="13572" max="13572" width="1.140625" style="501" customWidth="1"/>
    <col min="13573" max="13574" width="9.140625" style="501" customWidth="1"/>
    <col min="13575" max="13575" width="2" style="501" customWidth="1"/>
    <col min="13576" max="13576" width="7.5703125" style="501" customWidth="1"/>
    <col min="13577" max="13804" width="11.7109375" style="501" customWidth="1"/>
    <col min="13805" max="13814" width="12.85546875" style="501"/>
    <col min="13815" max="13815" width="25.42578125" style="501" customWidth="1"/>
    <col min="13816" max="13816" width="17.140625" style="501" customWidth="1"/>
    <col min="13817" max="13819" width="9.140625" style="501" customWidth="1"/>
    <col min="13820" max="13820" width="1.7109375" style="501" customWidth="1"/>
    <col min="13821" max="13822" width="9.140625" style="501" customWidth="1"/>
    <col min="13823" max="13823" width="1.140625" style="501" customWidth="1"/>
    <col min="13824" max="13827" width="9.140625" style="501" customWidth="1"/>
    <col min="13828" max="13828" width="1.140625" style="501" customWidth="1"/>
    <col min="13829" max="13830" width="9.140625" style="501" customWidth="1"/>
    <col min="13831" max="13831" width="2" style="501" customWidth="1"/>
    <col min="13832" max="13832" width="7.5703125" style="501" customWidth="1"/>
    <col min="13833" max="14060" width="11.7109375" style="501" customWidth="1"/>
    <col min="14061" max="14070" width="12.85546875" style="501"/>
    <col min="14071" max="14071" width="25.42578125" style="501" customWidth="1"/>
    <col min="14072" max="14072" width="17.140625" style="501" customWidth="1"/>
    <col min="14073" max="14075" width="9.140625" style="501" customWidth="1"/>
    <col min="14076" max="14076" width="1.7109375" style="501" customWidth="1"/>
    <col min="14077" max="14078" width="9.140625" style="501" customWidth="1"/>
    <col min="14079" max="14079" width="1.140625" style="501" customWidth="1"/>
    <col min="14080" max="14083" width="9.140625" style="501" customWidth="1"/>
    <col min="14084" max="14084" width="1.140625" style="501" customWidth="1"/>
    <col min="14085" max="14086" width="9.140625" style="501" customWidth="1"/>
    <col min="14087" max="14087" width="2" style="501" customWidth="1"/>
    <col min="14088" max="14088" width="7.5703125" style="501" customWidth="1"/>
    <col min="14089" max="14316" width="11.7109375" style="501" customWidth="1"/>
    <col min="14317" max="14326" width="12.85546875" style="501"/>
    <col min="14327" max="14327" width="25.42578125" style="501" customWidth="1"/>
    <col min="14328" max="14328" width="17.140625" style="501" customWidth="1"/>
    <col min="14329" max="14331" width="9.140625" style="501" customWidth="1"/>
    <col min="14332" max="14332" width="1.7109375" style="501" customWidth="1"/>
    <col min="14333" max="14334" width="9.140625" style="501" customWidth="1"/>
    <col min="14335" max="14335" width="1.140625" style="501" customWidth="1"/>
    <col min="14336" max="14339" width="9.140625" style="501" customWidth="1"/>
    <col min="14340" max="14340" width="1.140625" style="501" customWidth="1"/>
    <col min="14341" max="14342" width="9.140625" style="501" customWidth="1"/>
    <col min="14343" max="14343" width="2" style="501" customWidth="1"/>
    <col min="14344" max="14344" width="7.5703125" style="501" customWidth="1"/>
    <col min="14345" max="14572" width="11.7109375" style="501" customWidth="1"/>
    <col min="14573" max="14582" width="12.85546875" style="501"/>
    <col min="14583" max="14583" width="25.42578125" style="501" customWidth="1"/>
    <col min="14584" max="14584" width="17.140625" style="501" customWidth="1"/>
    <col min="14585" max="14587" width="9.140625" style="501" customWidth="1"/>
    <col min="14588" max="14588" width="1.7109375" style="501" customWidth="1"/>
    <col min="14589" max="14590" width="9.140625" style="501" customWidth="1"/>
    <col min="14591" max="14591" width="1.140625" style="501" customWidth="1"/>
    <col min="14592" max="14595" width="9.140625" style="501" customWidth="1"/>
    <col min="14596" max="14596" width="1.140625" style="501" customWidth="1"/>
    <col min="14597" max="14598" width="9.140625" style="501" customWidth="1"/>
    <col min="14599" max="14599" width="2" style="501" customWidth="1"/>
    <col min="14600" max="14600" width="7.5703125" style="501" customWidth="1"/>
    <col min="14601" max="14828" width="11.7109375" style="501" customWidth="1"/>
    <col min="14829" max="14838" width="12.85546875" style="501"/>
    <col min="14839" max="14839" width="25.42578125" style="501" customWidth="1"/>
    <col min="14840" max="14840" width="17.140625" style="501" customWidth="1"/>
    <col min="14841" max="14843" width="9.140625" style="501" customWidth="1"/>
    <col min="14844" max="14844" width="1.7109375" style="501" customWidth="1"/>
    <col min="14845" max="14846" width="9.140625" style="501" customWidth="1"/>
    <col min="14847" max="14847" width="1.140625" style="501" customWidth="1"/>
    <col min="14848" max="14851" width="9.140625" style="501" customWidth="1"/>
    <col min="14852" max="14852" width="1.140625" style="501" customWidth="1"/>
    <col min="14853" max="14854" width="9.140625" style="501" customWidth="1"/>
    <col min="14855" max="14855" width="2" style="501" customWidth="1"/>
    <col min="14856" max="14856" width="7.5703125" style="501" customWidth="1"/>
    <col min="14857" max="15084" width="11.7109375" style="501" customWidth="1"/>
    <col min="15085" max="15094" width="12.85546875" style="501"/>
    <col min="15095" max="15095" width="25.42578125" style="501" customWidth="1"/>
    <col min="15096" max="15096" width="17.140625" style="501" customWidth="1"/>
    <col min="15097" max="15099" width="9.140625" style="501" customWidth="1"/>
    <col min="15100" max="15100" width="1.7109375" style="501" customWidth="1"/>
    <col min="15101" max="15102" width="9.140625" style="501" customWidth="1"/>
    <col min="15103" max="15103" width="1.140625" style="501" customWidth="1"/>
    <col min="15104" max="15107" width="9.140625" style="501" customWidth="1"/>
    <col min="15108" max="15108" width="1.140625" style="501" customWidth="1"/>
    <col min="15109" max="15110" width="9.140625" style="501" customWidth="1"/>
    <col min="15111" max="15111" width="2" style="501" customWidth="1"/>
    <col min="15112" max="15112" width="7.5703125" style="501" customWidth="1"/>
    <col min="15113" max="15340" width="11.7109375" style="501" customWidth="1"/>
    <col min="15341" max="15350" width="12.85546875" style="501"/>
    <col min="15351" max="15351" width="25.42578125" style="501" customWidth="1"/>
    <col min="15352" max="15352" width="17.140625" style="501" customWidth="1"/>
    <col min="15353" max="15355" width="9.140625" style="501" customWidth="1"/>
    <col min="15356" max="15356" width="1.7109375" style="501" customWidth="1"/>
    <col min="15357" max="15358" width="9.140625" style="501" customWidth="1"/>
    <col min="15359" max="15359" width="1.140625" style="501" customWidth="1"/>
    <col min="15360" max="15363" width="9.140625" style="501" customWidth="1"/>
    <col min="15364" max="15364" width="1.140625" style="501" customWidth="1"/>
    <col min="15365" max="15366" width="9.140625" style="501" customWidth="1"/>
    <col min="15367" max="15367" width="2" style="501" customWidth="1"/>
    <col min="15368" max="15368" width="7.5703125" style="501" customWidth="1"/>
    <col min="15369" max="15596" width="11.7109375" style="501" customWidth="1"/>
    <col min="15597" max="15606" width="12.85546875" style="501"/>
    <col min="15607" max="15607" width="25.42578125" style="501" customWidth="1"/>
    <col min="15608" max="15608" width="17.140625" style="501" customWidth="1"/>
    <col min="15609" max="15611" width="9.140625" style="501" customWidth="1"/>
    <col min="15612" max="15612" width="1.7109375" style="501" customWidth="1"/>
    <col min="15613" max="15614" width="9.140625" style="501" customWidth="1"/>
    <col min="15615" max="15615" width="1.140625" style="501" customWidth="1"/>
    <col min="15616" max="15619" width="9.140625" style="501" customWidth="1"/>
    <col min="15620" max="15620" width="1.140625" style="501" customWidth="1"/>
    <col min="15621" max="15622" width="9.140625" style="501" customWidth="1"/>
    <col min="15623" max="15623" width="2" style="501" customWidth="1"/>
    <col min="15624" max="15624" width="7.5703125" style="501" customWidth="1"/>
    <col min="15625" max="15852" width="11.7109375" style="501" customWidth="1"/>
    <col min="15853" max="15862" width="12.85546875" style="501"/>
    <col min="15863" max="15863" width="25.42578125" style="501" customWidth="1"/>
    <col min="15864" max="15864" width="17.140625" style="501" customWidth="1"/>
    <col min="15865" max="15867" width="9.140625" style="501" customWidth="1"/>
    <col min="15868" max="15868" width="1.7109375" style="501" customWidth="1"/>
    <col min="15869" max="15870" width="9.140625" style="501" customWidth="1"/>
    <col min="15871" max="15871" width="1.140625" style="501" customWidth="1"/>
    <col min="15872" max="15875" width="9.140625" style="501" customWidth="1"/>
    <col min="15876" max="15876" width="1.140625" style="501" customWidth="1"/>
    <col min="15877" max="15878" width="9.140625" style="501" customWidth="1"/>
    <col min="15879" max="15879" width="2" style="501" customWidth="1"/>
    <col min="15880" max="15880" width="7.5703125" style="501" customWidth="1"/>
    <col min="15881" max="16108" width="11.7109375" style="501" customWidth="1"/>
    <col min="16109" max="16118" width="12.85546875" style="501"/>
    <col min="16119" max="16119" width="25.42578125" style="501" customWidth="1"/>
    <col min="16120" max="16120" width="17.140625" style="501" customWidth="1"/>
    <col min="16121" max="16123" width="9.140625" style="501" customWidth="1"/>
    <col min="16124" max="16124" width="1.7109375" style="501" customWidth="1"/>
    <col min="16125" max="16126" width="9.140625" style="501" customWidth="1"/>
    <col min="16127" max="16127" width="1.140625" style="501" customWidth="1"/>
    <col min="16128" max="16131" width="9.140625" style="501" customWidth="1"/>
    <col min="16132" max="16132" width="1.140625" style="501" customWidth="1"/>
    <col min="16133" max="16134" width="9.140625" style="501" customWidth="1"/>
    <col min="16135" max="16135" width="2" style="501" customWidth="1"/>
    <col min="16136" max="16136" width="7.5703125" style="501" customWidth="1"/>
    <col min="16137" max="16364" width="11.7109375" style="501" customWidth="1"/>
    <col min="16365" max="16384" width="12.85546875" style="501"/>
  </cols>
  <sheetData>
    <row r="1" spans="1:30" ht="15" x14ac:dyDescent="0.25">
      <c r="A1" s="569">
        <f>Konti_ASO!B7</f>
        <v>0</v>
      </c>
      <c r="R1" s="570" t="e">
        <f>"K:\BH_mit_AbtIIa\_mit_PD\Bedarf 20"&amp;RIGHT(O2,2)-1&amp;"\"&amp;VLOOKUP(A1,CI!C:O,11,FALSE)&amp;"\"</f>
        <v>#N/A</v>
      </c>
      <c r="Z1"/>
      <c r="AA1"/>
      <c r="AD1" s="501" t="str">
        <f>RIGHT(O2,2)</f>
        <v>25</v>
      </c>
    </row>
    <row r="2" spans="1:30" s="509" customFormat="1" ht="43.5" customHeight="1" x14ac:dyDescent="0.15">
      <c r="A2" s="571" t="str">
        <f>Konti_ASO!C7</f>
        <v>ASO  . . .</v>
      </c>
      <c r="B2" s="508"/>
      <c r="C2" s="501"/>
      <c r="D2" s="502"/>
      <c r="E2" s="501"/>
      <c r="H2" s="501"/>
      <c r="I2" s="501"/>
      <c r="J2" s="501"/>
      <c r="K2" s="504"/>
      <c r="L2" s="504"/>
      <c r="N2" s="501"/>
      <c r="O2" s="572" t="str">
        <f>"Schuljahr 20"&amp;RIGHT(Konti_ASO!H1,5)</f>
        <v>Schuljahr 2024/25</v>
      </c>
      <c r="R2" s="570" t="str">
        <f>"K:\BH_mit_AbtIIa\_mit_PD\Bedarf 20"&amp;RIGHT(O2,2)-1&amp;"\Muttersprache\"</f>
        <v>K:\BH_mit_AbtIIa\_mit_PD\Bedarf 2024\Muttersprache\</v>
      </c>
      <c r="V2" s="573"/>
    </row>
    <row r="3" spans="1:30" ht="155.25" customHeight="1" x14ac:dyDescent="0.25">
      <c r="A3" s="888" t="s">
        <v>419</v>
      </c>
      <c r="B3" s="889"/>
      <c r="C3" s="574" t="s">
        <v>341</v>
      </c>
      <c r="D3" s="575" t="s">
        <v>342</v>
      </c>
      <c r="E3" s="519"/>
      <c r="F3" s="576" t="s">
        <v>351</v>
      </c>
      <c r="G3" s="577" t="s">
        <v>343</v>
      </c>
      <c r="H3" s="578" t="s">
        <v>344</v>
      </c>
      <c r="I3" s="579" t="s">
        <v>347</v>
      </c>
      <c r="J3" s="580" t="s">
        <v>346</v>
      </c>
      <c r="K3" s="581" t="s">
        <v>348</v>
      </c>
      <c r="L3" s="582" t="s">
        <v>349</v>
      </c>
      <c r="M3" s="582" t="s">
        <v>350</v>
      </c>
      <c r="N3" s="580" t="s">
        <v>345</v>
      </c>
      <c r="O3" s="520" t="s">
        <v>425</v>
      </c>
      <c r="R3" s="570" t="str">
        <f>"K:\BH_mit_AbtIIa\_mit_PD\Bedarf 20"&amp;RIGHT(O2,2)-1&amp;"\Religion\"</f>
        <v>K:\BH_mit_AbtIIa\_mit_PD\Bedarf 2024\Religion\</v>
      </c>
      <c r="V3" s="570"/>
      <c r="X3" s="570"/>
    </row>
    <row r="4" spans="1:30" s="594" customFormat="1" ht="22.5" x14ac:dyDescent="0.2">
      <c r="A4" s="584" t="s">
        <v>355</v>
      </c>
      <c r="B4" s="585" t="s">
        <v>356</v>
      </c>
      <c r="C4" s="586"/>
      <c r="D4" s="587"/>
      <c r="E4" s="588"/>
      <c r="F4" s="589" t="s">
        <v>357</v>
      </c>
      <c r="G4" s="586" t="s">
        <v>358</v>
      </c>
      <c r="H4" s="586" t="s">
        <v>359</v>
      </c>
      <c r="I4" s="590" t="s">
        <v>360</v>
      </c>
      <c r="J4" s="586" t="s">
        <v>361</v>
      </c>
      <c r="K4" s="591" t="s">
        <v>362</v>
      </c>
      <c r="L4" s="592" t="s">
        <v>363</v>
      </c>
      <c r="M4" s="592" t="s">
        <v>364</v>
      </c>
      <c r="N4" s="586"/>
      <c r="O4" s="593" t="s">
        <v>365</v>
      </c>
      <c r="R4" s="573" t="e">
        <f ca="1">VLOOKUP(A1,CI!C:O,8,FALSE)&amp;" "&amp;VLOOKUP(A1,CI!C:O,9,FALSE)&amp;" Bedarf "&amp;YEAR(TODAY())&amp;"_"&amp;TEXT((TODAY()),"MM")&amp;"_"&amp;TEXT(DAY(TODAY()),"TT")&amp;" "&amp;TEXT(NOW(),"HHMM")</f>
        <v>#N/A</v>
      </c>
      <c r="V4" s="570"/>
    </row>
    <row r="5" spans="1:30" ht="23.25" customHeight="1" x14ac:dyDescent="0.25">
      <c r="A5" s="770">
        <f>Lehrpersonen!A5</f>
        <v>0</v>
      </c>
      <c r="B5" s="771">
        <f>Lehrpersonen!B5</f>
        <v>0</v>
      </c>
      <c r="C5" s="772">
        <f>Lehrpersonen!C5</f>
        <v>0</v>
      </c>
      <c r="D5" s="773">
        <f>Lehrpersonen!D5</f>
        <v>0</v>
      </c>
      <c r="E5" s="595">
        <f>Lehrpersonen!F5</f>
        <v>0</v>
      </c>
      <c r="F5" s="596">
        <f>Lehrpersonen!Q5</f>
        <v>0</v>
      </c>
      <c r="G5" s="597">
        <f>Lehrpersonen!E5</f>
        <v>0</v>
      </c>
      <c r="H5" s="774">
        <f>Lehrpersonen!H5</f>
        <v>0</v>
      </c>
      <c r="I5" s="774">
        <f>Lehrpersonen!K5</f>
        <v>0</v>
      </c>
      <c r="J5" s="774">
        <f>Lehrpersonen!J5</f>
        <v>0</v>
      </c>
      <c r="K5" s="599">
        <f>Lehrpersonen!L5</f>
        <v>0</v>
      </c>
      <c r="L5" s="774">
        <f>Lehrpersonen!M5</f>
        <v>0</v>
      </c>
      <c r="M5" s="774">
        <f>Lehrpersonen!O5</f>
        <v>0</v>
      </c>
      <c r="N5" s="774">
        <f>Lehrpersonen!I5</f>
        <v>0</v>
      </c>
      <c r="O5" s="774">
        <f>Lehrpersonen!G5</f>
        <v>0</v>
      </c>
      <c r="R5" s="573" t="e">
        <f>VLOOKUP(A1,CI!C:O,8,FALSE)&amp;" "&amp;VLOOKUP(A1,CI!C:O,9,FALSE)&amp;" Erstsprache 20"&amp;RIGHT(O2,2)-1&amp;"'"&amp;RIGHT(O2,2)</f>
        <v>#N/A</v>
      </c>
      <c r="V5" s="573"/>
    </row>
    <row r="6" spans="1:30" ht="23.25" customHeight="1" x14ac:dyDescent="0.25">
      <c r="A6" s="600">
        <f>Lehrpersonen!A6</f>
        <v>0</v>
      </c>
      <c r="B6" s="601">
        <f>Lehrpersonen!B6</f>
        <v>0</v>
      </c>
      <c r="C6" s="602">
        <f>Lehrpersonen!C6</f>
        <v>0</v>
      </c>
      <c r="D6" s="603">
        <f>Lehrpersonen!D6</f>
        <v>0</v>
      </c>
      <c r="E6" s="604"/>
      <c r="F6" s="596">
        <f>Lehrpersonen!Q6</f>
        <v>0</v>
      </c>
      <c r="G6" s="597">
        <f>Lehrpersonen!E6</f>
        <v>0</v>
      </c>
      <c r="H6" s="598">
        <f>Lehrpersonen!H6</f>
        <v>0</v>
      </c>
      <c r="I6" s="598">
        <f>Lehrpersonen!K6</f>
        <v>0</v>
      </c>
      <c r="J6" s="598">
        <f>Lehrpersonen!J6</f>
        <v>0</v>
      </c>
      <c r="K6" s="599">
        <f>Lehrpersonen!L6</f>
        <v>0</v>
      </c>
      <c r="L6" s="598">
        <f>Lehrpersonen!M6</f>
        <v>0</v>
      </c>
      <c r="M6" s="598">
        <f>Lehrpersonen!O6</f>
        <v>0</v>
      </c>
      <c r="N6" s="598">
        <f>Lehrpersonen!I6</f>
        <v>0</v>
      </c>
      <c r="O6" s="598">
        <f>Lehrpersonen!G6</f>
        <v>0</v>
      </c>
      <c r="R6" s="573" t="e">
        <f>VLOOKUP(A1,CI!C:O,8,FALSE)&amp;" "&amp;VLOOKUP(A1,CI!C:O,9,FALSE)&amp;" Religion 20"&amp;RIGHT(O2,2)-1&amp;"'"&amp;RIGHT(O2,2)</f>
        <v>#N/A</v>
      </c>
      <c r="V6" s="573"/>
    </row>
    <row r="7" spans="1:30" ht="23.25" customHeight="1" x14ac:dyDescent="0.25">
      <c r="A7" s="600">
        <f>Lehrpersonen!A7</f>
        <v>0</v>
      </c>
      <c r="B7" s="601">
        <f>Lehrpersonen!B7</f>
        <v>0</v>
      </c>
      <c r="C7" s="602">
        <f>Lehrpersonen!C7</f>
        <v>0</v>
      </c>
      <c r="D7" s="603">
        <f>Lehrpersonen!D7</f>
        <v>0</v>
      </c>
      <c r="E7" s="604"/>
      <c r="F7" s="596">
        <f>Lehrpersonen!Q7</f>
        <v>0</v>
      </c>
      <c r="G7" s="597">
        <f>Lehrpersonen!E7</f>
        <v>0</v>
      </c>
      <c r="H7" s="598">
        <f>Lehrpersonen!H7</f>
        <v>0</v>
      </c>
      <c r="I7" s="598">
        <f>Lehrpersonen!K7</f>
        <v>0</v>
      </c>
      <c r="J7" s="598">
        <f>Lehrpersonen!J7</f>
        <v>0</v>
      </c>
      <c r="K7" s="599">
        <f>Lehrpersonen!L7</f>
        <v>0</v>
      </c>
      <c r="L7" s="598">
        <f>Lehrpersonen!M7</f>
        <v>0</v>
      </c>
      <c r="M7" s="598">
        <f>Lehrpersonen!O7</f>
        <v>0</v>
      </c>
      <c r="N7" s="598">
        <f>Lehrpersonen!I7</f>
        <v>0</v>
      </c>
      <c r="O7" s="598">
        <f>Lehrpersonen!G7</f>
        <v>0</v>
      </c>
      <c r="R7"/>
      <c r="V7" s="573"/>
    </row>
    <row r="8" spans="1:30" ht="23.25" customHeight="1" x14ac:dyDescent="0.25">
      <c r="A8" s="600">
        <f>Lehrpersonen!A8</f>
        <v>0</v>
      </c>
      <c r="B8" s="601">
        <f>Lehrpersonen!B8</f>
        <v>0</v>
      </c>
      <c r="C8" s="602">
        <f>Lehrpersonen!C8</f>
        <v>0</v>
      </c>
      <c r="D8" s="603">
        <f>Lehrpersonen!D8</f>
        <v>0</v>
      </c>
      <c r="E8" s="604"/>
      <c r="F8" s="596">
        <f>Lehrpersonen!Q8</f>
        <v>0</v>
      </c>
      <c r="G8" s="597">
        <f>Lehrpersonen!E8</f>
        <v>0</v>
      </c>
      <c r="H8" s="598">
        <f>Lehrpersonen!H8</f>
        <v>0</v>
      </c>
      <c r="I8" s="598">
        <f>Lehrpersonen!K8</f>
        <v>0</v>
      </c>
      <c r="J8" s="598">
        <f>Lehrpersonen!J8</f>
        <v>0</v>
      </c>
      <c r="K8" s="599">
        <f>Lehrpersonen!L8</f>
        <v>0</v>
      </c>
      <c r="L8" s="598">
        <f>Lehrpersonen!M8</f>
        <v>0</v>
      </c>
      <c r="M8" s="598">
        <f>Lehrpersonen!O8</f>
        <v>0</v>
      </c>
      <c r="N8" s="598">
        <f>Lehrpersonen!I8</f>
        <v>0</v>
      </c>
      <c r="O8" s="598">
        <f>Lehrpersonen!G8</f>
        <v>0</v>
      </c>
      <c r="V8" s="573"/>
    </row>
    <row r="9" spans="1:30" ht="23.25" customHeight="1" x14ac:dyDescent="0.25">
      <c r="A9" s="600">
        <f>Lehrpersonen!A9</f>
        <v>0</v>
      </c>
      <c r="B9" s="601">
        <f>Lehrpersonen!B9</f>
        <v>0</v>
      </c>
      <c r="C9" s="602">
        <f>Lehrpersonen!C9</f>
        <v>0</v>
      </c>
      <c r="D9" s="603">
        <f>Lehrpersonen!D9</f>
        <v>0</v>
      </c>
      <c r="E9" s="604"/>
      <c r="F9" s="596">
        <f>Lehrpersonen!Q9</f>
        <v>0</v>
      </c>
      <c r="G9" s="597">
        <f>Lehrpersonen!E9</f>
        <v>0</v>
      </c>
      <c r="H9" s="598">
        <f>Lehrpersonen!H9</f>
        <v>0</v>
      </c>
      <c r="I9" s="598">
        <f>Lehrpersonen!K9</f>
        <v>0</v>
      </c>
      <c r="J9" s="598">
        <f>Lehrpersonen!J9</f>
        <v>0</v>
      </c>
      <c r="K9" s="599">
        <f>Lehrpersonen!L9</f>
        <v>0</v>
      </c>
      <c r="L9" s="598">
        <f>Lehrpersonen!M9</f>
        <v>0</v>
      </c>
      <c r="M9" s="598">
        <f>Lehrpersonen!O9</f>
        <v>0</v>
      </c>
      <c r="N9" s="598">
        <f>Lehrpersonen!I9</f>
        <v>0</v>
      </c>
      <c r="O9" s="598">
        <f>Lehrpersonen!G9</f>
        <v>0</v>
      </c>
      <c r="Q9" s="501"/>
    </row>
    <row r="10" spans="1:30" ht="23.25" customHeight="1" x14ac:dyDescent="0.25">
      <c r="A10" s="600">
        <f>Lehrpersonen!A10</f>
        <v>0</v>
      </c>
      <c r="B10" s="601">
        <f>Lehrpersonen!B10</f>
        <v>0</v>
      </c>
      <c r="C10" s="602">
        <f>Lehrpersonen!C10</f>
        <v>0</v>
      </c>
      <c r="D10" s="603">
        <f>Lehrpersonen!D10</f>
        <v>0</v>
      </c>
      <c r="E10" s="604"/>
      <c r="F10" s="596">
        <f>Lehrpersonen!Q10</f>
        <v>0</v>
      </c>
      <c r="G10" s="597">
        <f>Lehrpersonen!E10</f>
        <v>0</v>
      </c>
      <c r="H10" s="598">
        <f>Lehrpersonen!H10</f>
        <v>0</v>
      </c>
      <c r="I10" s="598">
        <f>Lehrpersonen!K10</f>
        <v>0</v>
      </c>
      <c r="J10" s="598">
        <f>Lehrpersonen!J10</f>
        <v>0</v>
      </c>
      <c r="K10" s="599">
        <f>Lehrpersonen!L10</f>
        <v>0</v>
      </c>
      <c r="L10" s="598">
        <f>Lehrpersonen!M10</f>
        <v>0</v>
      </c>
      <c r="M10" s="598">
        <f>Lehrpersonen!O10</f>
        <v>0</v>
      </c>
      <c r="N10" s="598">
        <f>Lehrpersonen!I10</f>
        <v>0</v>
      </c>
      <c r="O10" s="598">
        <f>Lehrpersonen!G10</f>
        <v>0</v>
      </c>
      <c r="Q10" s="501"/>
    </row>
    <row r="11" spans="1:30" ht="23.25" customHeight="1" x14ac:dyDescent="0.25">
      <c r="A11" s="600">
        <f>Lehrpersonen!A11</f>
        <v>0</v>
      </c>
      <c r="B11" s="601">
        <f>Lehrpersonen!B11</f>
        <v>0</v>
      </c>
      <c r="C11" s="602">
        <f>Lehrpersonen!C11</f>
        <v>0</v>
      </c>
      <c r="D11" s="603">
        <f>Lehrpersonen!D11</f>
        <v>0</v>
      </c>
      <c r="E11" s="604"/>
      <c r="F11" s="596">
        <f>Lehrpersonen!Q11</f>
        <v>0</v>
      </c>
      <c r="G11" s="597">
        <f>Lehrpersonen!E11</f>
        <v>0</v>
      </c>
      <c r="H11" s="598">
        <f>Lehrpersonen!H11</f>
        <v>0</v>
      </c>
      <c r="I11" s="598">
        <f>Lehrpersonen!K11</f>
        <v>0</v>
      </c>
      <c r="J11" s="598">
        <f>Lehrpersonen!J11</f>
        <v>0</v>
      </c>
      <c r="K11" s="599">
        <f>Lehrpersonen!L11</f>
        <v>0</v>
      </c>
      <c r="L11" s="598">
        <f>Lehrpersonen!M11</f>
        <v>0</v>
      </c>
      <c r="M11" s="598">
        <f>Lehrpersonen!O11</f>
        <v>0</v>
      </c>
      <c r="N11" s="598">
        <f>Lehrpersonen!I11</f>
        <v>0</v>
      </c>
      <c r="O11" s="598">
        <f>Lehrpersonen!G11</f>
        <v>0</v>
      </c>
      <c r="Q11" s="501"/>
    </row>
    <row r="12" spans="1:30" ht="23.25" customHeight="1" x14ac:dyDescent="0.25">
      <c r="A12" s="600">
        <f>Lehrpersonen!A12</f>
        <v>0</v>
      </c>
      <c r="B12" s="601">
        <f>Lehrpersonen!B12</f>
        <v>0</v>
      </c>
      <c r="C12" s="602">
        <f>Lehrpersonen!C12</f>
        <v>0</v>
      </c>
      <c r="D12" s="603">
        <f>Lehrpersonen!D12</f>
        <v>0</v>
      </c>
      <c r="E12" s="604"/>
      <c r="F12" s="596">
        <f>Lehrpersonen!Q12</f>
        <v>0</v>
      </c>
      <c r="G12" s="597">
        <f>Lehrpersonen!E12</f>
        <v>0</v>
      </c>
      <c r="H12" s="598">
        <f>Lehrpersonen!H12</f>
        <v>0</v>
      </c>
      <c r="I12" s="598">
        <f>Lehrpersonen!K12</f>
        <v>0</v>
      </c>
      <c r="J12" s="598">
        <f>Lehrpersonen!J12</f>
        <v>0</v>
      </c>
      <c r="K12" s="599">
        <f>Lehrpersonen!L12</f>
        <v>0</v>
      </c>
      <c r="L12" s="598">
        <f>Lehrpersonen!M12</f>
        <v>0</v>
      </c>
      <c r="M12" s="598">
        <f>Lehrpersonen!O12</f>
        <v>0</v>
      </c>
      <c r="N12" s="598">
        <f>Lehrpersonen!I12</f>
        <v>0</v>
      </c>
      <c r="O12" s="598">
        <f>Lehrpersonen!G12</f>
        <v>0</v>
      </c>
      <c r="Q12" s="501"/>
    </row>
    <row r="13" spans="1:30" ht="23.25" customHeight="1" x14ac:dyDescent="0.25">
      <c r="A13" s="600">
        <f>Lehrpersonen!A13</f>
        <v>0</v>
      </c>
      <c r="B13" s="601">
        <f>Lehrpersonen!B13</f>
        <v>0</v>
      </c>
      <c r="C13" s="602">
        <f>Lehrpersonen!C13</f>
        <v>0</v>
      </c>
      <c r="D13" s="603">
        <f>Lehrpersonen!D13</f>
        <v>0</v>
      </c>
      <c r="E13" s="604"/>
      <c r="F13" s="596">
        <f>Lehrpersonen!Q13</f>
        <v>0</v>
      </c>
      <c r="G13" s="597">
        <f>Lehrpersonen!E13</f>
        <v>0</v>
      </c>
      <c r="H13" s="598">
        <f>Lehrpersonen!H13</f>
        <v>0</v>
      </c>
      <c r="I13" s="598">
        <f>Lehrpersonen!K13</f>
        <v>0</v>
      </c>
      <c r="J13" s="598">
        <f>Lehrpersonen!J13</f>
        <v>0</v>
      </c>
      <c r="K13" s="599">
        <f>Lehrpersonen!L13</f>
        <v>0</v>
      </c>
      <c r="L13" s="598">
        <f>Lehrpersonen!M13</f>
        <v>0</v>
      </c>
      <c r="M13" s="598">
        <f>Lehrpersonen!O13</f>
        <v>0</v>
      </c>
      <c r="N13" s="598">
        <f>Lehrpersonen!I13</f>
        <v>0</v>
      </c>
      <c r="O13" s="598">
        <f>Lehrpersonen!G13</f>
        <v>0</v>
      </c>
      <c r="Q13" s="501"/>
    </row>
    <row r="14" spans="1:30" ht="23.25" customHeight="1" x14ac:dyDescent="0.25">
      <c r="A14" s="600">
        <f>Lehrpersonen!A14</f>
        <v>0</v>
      </c>
      <c r="B14" s="601">
        <f>Lehrpersonen!B14</f>
        <v>0</v>
      </c>
      <c r="C14" s="602">
        <f>Lehrpersonen!C14</f>
        <v>0</v>
      </c>
      <c r="D14" s="603">
        <f>Lehrpersonen!D14</f>
        <v>0</v>
      </c>
      <c r="E14" s="604"/>
      <c r="F14" s="596">
        <f>Lehrpersonen!Q14</f>
        <v>0</v>
      </c>
      <c r="G14" s="597">
        <f>Lehrpersonen!E14</f>
        <v>0</v>
      </c>
      <c r="H14" s="598">
        <f>Lehrpersonen!H14</f>
        <v>0</v>
      </c>
      <c r="I14" s="598">
        <f>Lehrpersonen!K14</f>
        <v>0</v>
      </c>
      <c r="J14" s="598">
        <f>Lehrpersonen!J14</f>
        <v>0</v>
      </c>
      <c r="K14" s="599">
        <f>Lehrpersonen!L14</f>
        <v>0</v>
      </c>
      <c r="L14" s="598">
        <f>Lehrpersonen!M14</f>
        <v>0</v>
      </c>
      <c r="M14" s="598">
        <f>Lehrpersonen!O14</f>
        <v>0</v>
      </c>
      <c r="N14" s="598">
        <f>Lehrpersonen!I14</f>
        <v>0</v>
      </c>
      <c r="O14" s="598">
        <f>Lehrpersonen!G14</f>
        <v>0</v>
      </c>
      <c r="Q14" s="501"/>
    </row>
    <row r="15" spans="1:30" ht="23.25" customHeight="1" x14ac:dyDescent="0.25">
      <c r="A15" s="600">
        <f>Lehrpersonen!A15</f>
        <v>0</v>
      </c>
      <c r="B15" s="601">
        <f>Lehrpersonen!B15</f>
        <v>0</v>
      </c>
      <c r="C15" s="602">
        <f>Lehrpersonen!C15</f>
        <v>0</v>
      </c>
      <c r="D15" s="603">
        <f>Lehrpersonen!D15</f>
        <v>0</v>
      </c>
      <c r="E15" s="604"/>
      <c r="F15" s="596">
        <f>Lehrpersonen!Q15</f>
        <v>0</v>
      </c>
      <c r="G15" s="597">
        <f>Lehrpersonen!E15</f>
        <v>0</v>
      </c>
      <c r="H15" s="598">
        <f>Lehrpersonen!H15</f>
        <v>0</v>
      </c>
      <c r="I15" s="598">
        <f>Lehrpersonen!K15</f>
        <v>0</v>
      </c>
      <c r="J15" s="598">
        <f>Lehrpersonen!J15</f>
        <v>0</v>
      </c>
      <c r="K15" s="599">
        <f>Lehrpersonen!L15</f>
        <v>0</v>
      </c>
      <c r="L15" s="598">
        <f>Lehrpersonen!M15</f>
        <v>0</v>
      </c>
      <c r="M15" s="598">
        <f>Lehrpersonen!O15</f>
        <v>0</v>
      </c>
      <c r="N15" s="598">
        <f>Lehrpersonen!I15</f>
        <v>0</v>
      </c>
      <c r="O15" s="598">
        <f>Lehrpersonen!G15</f>
        <v>0</v>
      </c>
      <c r="Q15" s="501"/>
    </row>
    <row r="16" spans="1:30" ht="23.25" customHeight="1" x14ac:dyDescent="0.25">
      <c r="A16" s="600">
        <f>Lehrpersonen!A16</f>
        <v>0</v>
      </c>
      <c r="B16" s="601">
        <f>Lehrpersonen!B16</f>
        <v>0</v>
      </c>
      <c r="C16" s="602">
        <f>Lehrpersonen!C16</f>
        <v>0</v>
      </c>
      <c r="D16" s="603">
        <f>Lehrpersonen!D16</f>
        <v>0</v>
      </c>
      <c r="E16" s="604"/>
      <c r="F16" s="596">
        <f>Lehrpersonen!Q16</f>
        <v>0</v>
      </c>
      <c r="G16" s="597">
        <f>Lehrpersonen!E16</f>
        <v>0</v>
      </c>
      <c r="H16" s="598">
        <f>Lehrpersonen!H16</f>
        <v>0</v>
      </c>
      <c r="I16" s="598">
        <f>Lehrpersonen!K16</f>
        <v>0</v>
      </c>
      <c r="J16" s="598">
        <f>Lehrpersonen!J16</f>
        <v>0</v>
      </c>
      <c r="K16" s="599">
        <f>Lehrpersonen!L16</f>
        <v>0</v>
      </c>
      <c r="L16" s="598">
        <f>Lehrpersonen!M16</f>
        <v>0</v>
      </c>
      <c r="M16" s="598">
        <f>Lehrpersonen!O16</f>
        <v>0</v>
      </c>
      <c r="N16" s="598">
        <f>Lehrpersonen!I16</f>
        <v>0</v>
      </c>
      <c r="O16" s="598">
        <f>Lehrpersonen!G16</f>
        <v>0</v>
      </c>
      <c r="Q16" s="501"/>
    </row>
    <row r="17" spans="1:17" ht="23.25" customHeight="1" x14ac:dyDescent="0.25">
      <c r="A17" s="600">
        <f>Lehrpersonen!A17</f>
        <v>0</v>
      </c>
      <c r="B17" s="601">
        <f>Lehrpersonen!B17</f>
        <v>0</v>
      </c>
      <c r="C17" s="602">
        <f>Lehrpersonen!C17</f>
        <v>0</v>
      </c>
      <c r="D17" s="603">
        <f>Lehrpersonen!D17</f>
        <v>0</v>
      </c>
      <c r="E17" s="604"/>
      <c r="F17" s="596">
        <f>Lehrpersonen!Q17</f>
        <v>0</v>
      </c>
      <c r="G17" s="597">
        <f>Lehrpersonen!E17</f>
        <v>0</v>
      </c>
      <c r="H17" s="598">
        <f>Lehrpersonen!H17</f>
        <v>0</v>
      </c>
      <c r="I17" s="598">
        <f>Lehrpersonen!K17</f>
        <v>0</v>
      </c>
      <c r="J17" s="598">
        <f>Lehrpersonen!J17</f>
        <v>0</v>
      </c>
      <c r="K17" s="599">
        <f>Lehrpersonen!L17</f>
        <v>0</v>
      </c>
      <c r="L17" s="598">
        <f>Lehrpersonen!M17</f>
        <v>0</v>
      </c>
      <c r="M17" s="598">
        <f>Lehrpersonen!O17</f>
        <v>0</v>
      </c>
      <c r="N17" s="598">
        <f>Lehrpersonen!I17</f>
        <v>0</v>
      </c>
      <c r="O17" s="598">
        <f>Lehrpersonen!G17</f>
        <v>0</v>
      </c>
      <c r="Q17" s="501"/>
    </row>
    <row r="18" spans="1:17" ht="23.25" customHeight="1" x14ac:dyDescent="0.25">
      <c r="A18" s="600">
        <f>Lehrpersonen!A18</f>
        <v>0</v>
      </c>
      <c r="B18" s="601">
        <f>Lehrpersonen!B18</f>
        <v>0</v>
      </c>
      <c r="C18" s="602">
        <f>Lehrpersonen!C18</f>
        <v>0</v>
      </c>
      <c r="D18" s="603">
        <f>Lehrpersonen!D18</f>
        <v>0</v>
      </c>
      <c r="E18" s="604"/>
      <c r="F18" s="596">
        <f>Lehrpersonen!Q18</f>
        <v>0</v>
      </c>
      <c r="G18" s="597">
        <f>Lehrpersonen!E18</f>
        <v>0</v>
      </c>
      <c r="H18" s="598">
        <f>Lehrpersonen!H18</f>
        <v>0</v>
      </c>
      <c r="I18" s="598">
        <f>Lehrpersonen!K18</f>
        <v>0</v>
      </c>
      <c r="J18" s="598">
        <f>Lehrpersonen!J18</f>
        <v>0</v>
      </c>
      <c r="K18" s="599">
        <f>Lehrpersonen!L18</f>
        <v>0</v>
      </c>
      <c r="L18" s="598">
        <f>Lehrpersonen!M18</f>
        <v>0</v>
      </c>
      <c r="M18" s="598">
        <f>Lehrpersonen!O18</f>
        <v>0</v>
      </c>
      <c r="N18" s="598">
        <f>Lehrpersonen!I18</f>
        <v>0</v>
      </c>
      <c r="O18" s="598">
        <f>Lehrpersonen!G18</f>
        <v>0</v>
      </c>
      <c r="Q18" s="501"/>
    </row>
    <row r="19" spans="1:17" ht="23.25" customHeight="1" x14ac:dyDescent="0.25">
      <c r="A19" s="600">
        <f>Lehrpersonen!A19</f>
        <v>0</v>
      </c>
      <c r="B19" s="601">
        <f>Lehrpersonen!B19</f>
        <v>0</v>
      </c>
      <c r="C19" s="602">
        <f>Lehrpersonen!C19</f>
        <v>0</v>
      </c>
      <c r="D19" s="603">
        <f>Lehrpersonen!D19</f>
        <v>0</v>
      </c>
      <c r="E19" s="604"/>
      <c r="F19" s="596">
        <f>Lehrpersonen!Q19</f>
        <v>0</v>
      </c>
      <c r="G19" s="597">
        <f>Lehrpersonen!E19</f>
        <v>0</v>
      </c>
      <c r="H19" s="598">
        <f>Lehrpersonen!H19</f>
        <v>0</v>
      </c>
      <c r="I19" s="598">
        <f>Lehrpersonen!K19</f>
        <v>0</v>
      </c>
      <c r="J19" s="598">
        <f>Lehrpersonen!J19</f>
        <v>0</v>
      </c>
      <c r="K19" s="599">
        <f>Lehrpersonen!L19</f>
        <v>0</v>
      </c>
      <c r="L19" s="598">
        <f>Lehrpersonen!M19</f>
        <v>0</v>
      </c>
      <c r="M19" s="598">
        <f>Lehrpersonen!O19</f>
        <v>0</v>
      </c>
      <c r="N19" s="598">
        <f>Lehrpersonen!I19</f>
        <v>0</v>
      </c>
      <c r="O19" s="598">
        <f>Lehrpersonen!G19</f>
        <v>0</v>
      </c>
      <c r="Q19" s="501"/>
    </row>
    <row r="20" spans="1:17" ht="23.25" customHeight="1" x14ac:dyDescent="0.25">
      <c r="A20" s="600">
        <f>Lehrpersonen!A20</f>
        <v>0</v>
      </c>
      <c r="B20" s="601">
        <f>Lehrpersonen!B20</f>
        <v>0</v>
      </c>
      <c r="C20" s="602">
        <f>Lehrpersonen!C20</f>
        <v>0</v>
      </c>
      <c r="D20" s="603">
        <f>Lehrpersonen!D20</f>
        <v>0</v>
      </c>
      <c r="E20" s="604"/>
      <c r="F20" s="596">
        <f>Lehrpersonen!Q20</f>
        <v>0</v>
      </c>
      <c r="G20" s="597">
        <f>Lehrpersonen!E20</f>
        <v>0</v>
      </c>
      <c r="H20" s="598">
        <f>Lehrpersonen!H20</f>
        <v>0</v>
      </c>
      <c r="I20" s="598">
        <f>Lehrpersonen!K20</f>
        <v>0</v>
      </c>
      <c r="J20" s="598">
        <f>Lehrpersonen!J20</f>
        <v>0</v>
      </c>
      <c r="K20" s="599">
        <f>Lehrpersonen!L20</f>
        <v>0</v>
      </c>
      <c r="L20" s="598">
        <f>Lehrpersonen!M20</f>
        <v>0</v>
      </c>
      <c r="M20" s="598">
        <f>Lehrpersonen!O20</f>
        <v>0</v>
      </c>
      <c r="N20" s="598">
        <f>Lehrpersonen!I20</f>
        <v>0</v>
      </c>
      <c r="O20" s="598">
        <f>Lehrpersonen!G20</f>
        <v>0</v>
      </c>
      <c r="Q20" s="501"/>
    </row>
    <row r="21" spans="1:17" ht="23.25" customHeight="1" x14ac:dyDescent="0.25">
      <c r="A21" s="600">
        <f>Lehrpersonen!A21</f>
        <v>0</v>
      </c>
      <c r="B21" s="601">
        <f>Lehrpersonen!B21</f>
        <v>0</v>
      </c>
      <c r="C21" s="602">
        <f>Lehrpersonen!C21</f>
        <v>0</v>
      </c>
      <c r="D21" s="603">
        <f>Lehrpersonen!D21</f>
        <v>0</v>
      </c>
      <c r="E21" s="604"/>
      <c r="F21" s="596">
        <f>Lehrpersonen!Q21</f>
        <v>0</v>
      </c>
      <c r="G21" s="597">
        <f>Lehrpersonen!E21</f>
        <v>0</v>
      </c>
      <c r="H21" s="598">
        <f>Lehrpersonen!H21</f>
        <v>0</v>
      </c>
      <c r="I21" s="598">
        <f>Lehrpersonen!K21</f>
        <v>0</v>
      </c>
      <c r="J21" s="598">
        <f>Lehrpersonen!J21</f>
        <v>0</v>
      </c>
      <c r="K21" s="599">
        <f>Lehrpersonen!L21</f>
        <v>0</v>
      </c>
      <c r="L21" s="598">
        <f>Lehrpersonen!M21</f>
        <v>0</v>
      </c>
      <c r="M21" s="598">
        <f>Lehrpersonen!O21</f>
        <v>0</v>
      </c>
      <c r="N21" s="598">
        <f>Lehrpersonen!I21</f>
        <v>0</v>
      </c>
      <c r="O21" s="598">
        <f>Lehrpersonen!G21</f>
        <v>0</v>
      </c>
      <c r="Q21" s="501"/>
    </row>
    <row r="22" spans="1:17" ht="23.25" customHeight="1" x14ac:dyDescent="0.25">
      <c r="A22" s="600">
        <f>Lehrpersonen!A22</f>
        <v>0</v>
      </c>
      <c r="B22" s="601">
        <f>Lehrpersonen!B22</f>
        <v>0</v>
      </c>
      <c r="C22" s="602">
        <f>Lehrpersonen!C22</f>
        <v>0</v>
      </c>
      <c r="D22" s="603">
        <f>Lehrpersonen!D22</f>
        <v>0</v>
      </c>
      <c r="E22" s="604"/>
      <c r="F22" s="596">
        <f>Lehrpersonen!Q22</f>
        <v>0</v>
      </c>
      <c r="G22" s="597">
        <f>Lehrpersonen!E22</f>
        <v>0</v>
      </c>
      <c r="H22" s="598">
        <f>Lehrpersonen!H22</f>
        <v>0</v>
      </c>
      <c r="I22" s="598">
        <f>Lehrpersonen!K22</f>
        <v>0</v>
      </c>
      <c r="J22" s="598">
        <f>Lehrpersonen!J22</f>
        <v>0</v>
      </c>
      <c r="K22" s="599">
        <f>Lehrpersonen!L22</f>
        <v>0</v>
      </c>
      <c r="L22" s="598">
        <f>Lehrpersonen!M22</f>
        <v>0</v>
      </c>
      <c r="M22" s="598">
        <f>Lehrpersonen!O22</f>
        <v>0</v>
      </c>
      <c r="N22" s="598">
        <f>Lehrpersonen!I22</f>
        <v>0</v>
      </c>
      <c r="O22" s="598">
        <f>Lehrpersonen!G22</f>
        <v>0</v>
      </c>
      <c r="Q22" s="501"/>
    </row>
    <row r="23" spans="1:17" ht="23.25" customHeight="1" x14ac:dyDescent="0.25">
      <c r="A23" s="600">
        <f>Lehrpersonen!A23</f>
        <v>0</v>
      </c>
      <c r="B23" s="601">
        <f>Lehrpersonen!B23</f>
        <v>0</v>
      </c>
      <c r="C23" s="602">
        <f>Lehrpersonen!C23</f>
        <v>0</v>
      </c>
      <c r="D23" s="603">
        <f>Lehrpersonen!D23</f>
        <v>0</v>
      </c>
      <c r="E23" s="604"/>
      <c r="F23" s="596">
        <f>Lehrpersonen!Q23</f>
        <v>0</v>
      </c>
      <c r="G23" s="597">
        <f>Lehrpersonen!E23</f>
        <v>0</v>
      </c>
      <c r="H23" s="598">
        <f>Lehrpersonen!H23</f>
        <v>0</v>
      </c>
      <c r="I23" s="598">
        <f>Lehrpersonen!K23</f>
        <v>0</v>
      </c>
      <c r="J23" s="598">
        <f>Lehrpersonen!J23</f>
        <v>0</v>
      </c>
      <c r="K23" s="599">
        <f>Lehrpersonen!L23</f>
        <v>0</v>
      </c>
      <c r="L23" s="598">
        <f>Lehrpersonen!M23</f>
        <v>0</v>
      </c>
      <c r="M23" s="598">
        <f>Lehrpersonen!O23</f>
        <v>0</v>
      </c>
      <c r="N23" s="598">
        <f>Lehrpersonen!I23</f>
        <v>0</v>
      </c>
      <c r="O23" s="598">
        <f>Lehrpersonen!G23</f>
        <v>0</v>
      </c>
      <c r="Q23" s="501"/>
    </row>
    <row r="24" spans="1:17" ht="23.25" customHeight="1" x14ac:dyDescent="0.25">
      <c r="A24" s="600">
        <f>Lehrpersonen!A24</f>
        <v>0</v>
      </c>
      <c r="B24" s="601">
        <f>Lehrpersonen!B24</f>
        <v>0</v>
      </c>
      <c r="C24" s="602">
        <f>Lehrpersonen!C24</f>
        <v>0</v>
      </c>
      <c r="D24" s="603">
        <f>Lehrpersonen!D24</f>
        <v>0</v>
      </c>
      <c r="E24" s="604"/>
      <c r="F24" s="596">
        <f>Lehrpersonen!Q24</f>
        <v>0</v>
      </c>
      <c r="G24" s="597">
        <f>Lehrpersonen!E24</f>
        <v>0</v>
      </c>
      <c r="H24" s="598">
        <f>Lehrpersonen!H24</f>
        <v>0</v>
      </c>
      <c r="I24" s="598">
        <f>Lehrpersonen!K24</f>
        <v>0</v>
      </c>
      <c r="J24" s="598">
        <f>Lehrpersonen!J24</f>
        <v>0</v>
      </c>
      <c r="K24" s="599">
        <f>Lehrpersonen!L24</f>
        <v>0</v>
      </c>
      <c r="L24" s="598">
        <f>Lehrpersonen!M24</f>
        <v>0</v>
      </c>
      <c r="M24" s="598">
        <f>Lehrpersonen!O24</f>
        <v>0</v>
      </c>
      <c r="N24" s="598">
        <f>Lehrpersonen!I24</f>
        <v>0</v>
      </c>
      <c r="O24" s="598">
        <f>Lehrpersonen!G24</f>
        <v>0</v>
      </c>
      <c r="Q24" s="501"/>
    </row>
    <row r="25" spans="1:17" ht="23.25" customHeight="1" x14ac:dyDescent="0.25">
      <c r="A25" s="600">
        <f>Lehrpersonen!A25</f>
        <v>0</v>
      </c>
      <c r="B25" s="601">
        <f>Lehrpersonen!B25</f>
        <v>0</v>
      </c>
      <c r="C25" s="602">
        <f>Lehrpersonen!C25</f>
        <v>0</v>
      </c>
      <c r="D25" s="603">
        <f>Lehrpersonen!D25</f>
        <v>0</v>
      </c>
      <c r="E25" s="604"/>
      <c r="F25" s="596">
        <f>Lehrpersonen!Q25</f>
        <v>0</v>
      </c>
      <c r="G25" s="597">
        <f>Lehrpersonen!E25</f>
        <v>0</v>
      </c>
      <c r="H25" s="598">
        <f>Lehrpersonen!H25</f>
        <v>0</v>
      </c>
      <c r="I25" s="598">
        <f>Lehrpersonen!K25</f>
        <v>0</v>
      </c>
      <c r="J25" s="598">
        <f>Lehrpersonen!J25</f>
        <v>0</v>
      </c>
      <c r="K25" s="599">
        <f>Lehrpersonen!L25</f>
        <v>0</v>
      </c>
      <c r="L25" s="598">
        <f>Lehrpersonen!M25</f>
        <v>0</v>
      </c>
      <c r="M25" s="598">
        <f>Lehrpersonen!O25</f>
        <v>0</v>
      </c>
      <c r="N25" s="598">
        <f>Lehrpersonen!I25</f>
        <v>0</v>
      </c>
      <c r="O25" s="598">
        <f>Lehrpersonen!G25</f>
        <v>0</v>
      </c>
      <c r="Q25" s="501"/>
    </row>
    <row r="26" spans="1:17" ht="23.25" customHeight="1" x14ac:dyDescent="0.25">
      <c r="A26" s="600">
        <f>Lehrpersonen!A26</f>
        <v>0</v>
      </c>
      <c r="B26" s="601">
        <f>Lehrpersonen!B26</f>
        <v>0</v>
      </c>
      <c r="C26" s="602">
        <f>Lehrpersonen!C26</f>
        <v>0</v>
      </c>
      <c r="D26" s="603">
        <f>Lehrpersonen!D26</f>
        <v>0</v>
      </c>
      <c r="E26" s="604"/>
      <c r="F26" s="596">
        <f>Lehrpersonen!Q26</f>
        <v>0</v>
      </c>
      <c r="G26" s="597">
        <f>Lehrpersonen!E26</f>
        <v>0</v>
      </c>
      <c r="H26" s="598">
        <f>Lehrpersonen!H26</f>
        <v>0</v>
      </c>
      <c r="I26" s="598">
        <f>Lehrpersonen!K26</f>
        <v>0</v>
      </c>
      <c r="J26" s="598">
        <f>Lehrpersonen!J26</f>
        <v>0</v>
      </c>
      <c r="K26" s="599">
        <f>Lehrpersonen!L26</f>
        <v>0</v>
      </c>
      <c r="L26" s="598">
        <f>Lehrpersonen!M26</f>
        <v>0</v>
      </c>
      <c r="M26" s="598">
        <f>Lehrpersonen!O26</f>
        <v>0</v>
      </c>
      <c r="N26" s="598">
        <f>Lehrpersonen!I26</f>
        <v>0</v>
      </c>
      <c r="O26" s="598">
        <f>Lehrpersonen!G26</f>
        <v>0</v>
      </c>
      <c r="Q26" s="501"/>
    </row>
    <row r="27" spans="1:17" ht="23.25" customHeight="1" x14ac:dyDescent="0.25">
      <c r="A27" s="600">
        <f>Lehrpersonen!A27</f>
        <v>0</v>
      </c>
      <c r="B27" s="601">
        <f>Lehrpersonen!B27</f>
        <v>0</v>
      </c>
      <c r="C27" s="602">
        <f>Lehrpersonen!C27</f>
        <v>0</v>
      </c>
      <c r="D27" s="603">
        <f>Lehrpersonen!D27</f>
        <v>0</v>
      </c>
      <c r="E27" s="604"/>
      <c r="F27" s="596">
        <f>Lehrpersonen!Q27</f>
        <v>0</v>
      </c>
      <c r="G27" s="597">
        <f>Lehrpersonen!E27</f>
        <v>0</v>
      </c>
      <c r="H27" s="598">
        <f>Lehrpersonen!H27</f>
        <v>0</v>
      </c>
      <c r="I27" s="598">
        <f>Lehrpersonen!K27</f>
        <v>0</v>
      </c>
      <c r="J27" s="598">
        <f>Lehrpersonen!J27</f>
        <v>0</v>
      </c>
      <c r="K27" s="599">
        <f>Lehrpersonen!L27</f>
        <v>0</v>
      </c>
      <c r="L27" s="598">
        <f>Lehrpersonen!M27</f>
        <v>0</v>
      </c>
      <c r="M27" s="598">
        <f>Lehrpersonen!O27</f>
        <v>0</v>
      </c>
      <c r="N27" s="598">
        <f>Lehrpersonen!I27</f>
        <v>0</v>
      </c>
      <c r="O27" s="598">
        <f>Lehrpersonen!G27</f>
        <v>0</v>
      </c>
      <c r="Q27" s="501"/>
    </row>
    <row r="28" spans="1:17" ht="23.25" customHeight="1" x14ac:dyDescent="0.25">
      <c r="A28" s="600">
        <f>Lehrpersonen!A28</f>
        <v>0</v>
      </c>
      <c r="B28" s="601">
        <f>Lehrpersonen!B28</f>
        <v>0</v>
      </c>
      <c r="C28" s="602">
        <f>Lehrpersonen!C28</f>
        <v>0</v>
      </c>
      <c r="D28" s="603">
        <f>Lehrpersonen!D28</f>
        <v>0</v>
      </c>
      <c r="E28" s="604"/>
      <c r="F28" s="596">
        <f>Lehrpersonen!Q28</f>
        <v>0</v>
      </c>
      <c r="G28" s="597">
        <f>Lehrpersonen!E28</f>
        <v>0</v>
      </c>
      <c r="H28" s="598">
        <f>Lehrpersonen!H28</f>
        <v>0</v>
      </c>
      <c r="I28" s="598">
        <f>Lehrpersonen!K28</f>
        <v>0</v>
      </c>
      <c r="J28" s="598">
        <f>Lehrpersonen!J28</f>
        <v>0</v>
      </c>
      <c r="K28" s="599">
        <f>Lehrpersonen!L28</f>
        <v>0</v>
      </c>
      <c r="L28" s="598">
        <f>Lehrpersonen!M28</f>
        <v>0</v>
      </c>
      <c r="M28" s="598">
        <f>Lehrpersonen!O28</f>
        <v>0</v>
      </c>
      <c r="N28" s="598">
        <f>Lehrpersonen!I28</f>
        <v>0</v>
      </c>
      <c r="O28" s="598">
        <f>Lehrpersonen!G28</f>
        <v>0</v>
      </c>
      <c r="Q28" s="501"/>
    </row>
    <row r="29" spans="1:17" ht="23.25" customHeight="1" x14ac:dyDescent="0.25">
      <c r="A29" s="600">
        <f>Lehrpersonen!A29</f>
        <v>0</v>
      </c>
      <c r="B29" s="601">
        <f>Lehrpersonen!B29</f>
        <v>0</v>
      </c>
      <c r="C29" s="602">
        <f>Lehrpersonen!C29</f>
        <v>0</v>
      </c>
      <c r="D29" s="603">
        <f>Lehrpersonen!D29</f>
        <v>0</v>
      </c>
      <c r="E29" s="604"/>
      <c r="F29" s="596">
        <f>Lehrpersonen!Q29</f>
        <v>0</v>
      </c>
      <c r="G29" s="597">
        <f>Lehrpersonen!E29</f>
        <v>0</v>
      </c>
      <c r="H29" s="598">
        <f>Lehrpersonen!H29</f>
        <v>0</v>
      </c>
      <c r="I29" s="598">
        <f>Lehrpersonen!K29</f>
        <v>0</v>
      </c>
      <c r="J29" s="598">
        <f>Lehrpersonen!J29</f>
        <v>0</v>
      </c>
      <c r="K29" s="599">
        <f>Lehrpersonen!L29</f>
        <v>0</v>
      </c>
      <c r="L29" s="598">
        <f>Lehrpersonen!M29</f>
        <v>0</v>
      </c>
      <c r="M29" s="598">
        <f>Lehrpersonen!O29</f>
        <v>0</v>
      </c>
      <c r="N29" s="598">
        <f>Lehrpersonen!I29</f>
        <v>0</v>
      </c>
      <c r="O29" s="598">
        <f>Lehrpersonen!G29</f>
        <v>0</v>
      </c>
      <c r="Q29" s="501"/>
    </row>
    <row r="30" spans="1:17" ht="23.25" customHeight="1" x14ac:dyDescent="0.25">
      <c r="A30" s="600">
        <f>Lehrpersonen!A30</f>
        <v>0</v>
      </c>
      <c r="B30" s="601">
        <f>Lehrpersonen!B30</f>
        <v>0</v>
      </c>
      <c r="C30" s="602">
        <f>Lehrpersonen!C30</f>
        <v>0</v>
      </c>
      <c r="D30" s="603">
        <f>Lehrpersonen!D30</f>
        <v>0</v>
      </c>
      <c r="E30" s="604"/>
      <c r="F30" s="596">
        <f>Lehrpersonen!Q30</f>
        <v>0</v>
      </c>
      <c r="G30" s="597">
        <f>Lehrpersonen!E30</f>
        <v>0</v>
      </c>
      <c r="H30" s="598">
        <f>Lehrpersonen!H30</f>
        <v>0</v>
      </c>
      <c r="I30" s="598">
        <f>Lehrpersonen!K30</f>
        <v>0</v>
      </c>
      <c r="J30" s="598">
        <f>Lehrpersonen!J30</f>
        <v>0</v>
      </c>
      <c r="K30" s="599">
        <f>Lehrpersonen!L30</f>
        <v>0</v>
      </c>
      <c r="L30" s="598">
        <f>Lehrpersonen!M30</f>
        <v>0</v>
      </c>
      <c r="M30" s="598">
        <f>Lehrpersonen!O30</f>
        <v>0</v>
      </c>
      <c r="N30" s="598">
        <f>Lehrpersonen!I30</f>
        <v>0</v>
      </c>
      <c r="O30" s="598">
        <f>Lehrpersonen!G30</f>
        <v>0</v>
      </c>
      <c r="Q30" s="501"/>
    </row>
    <row r="31" spans="1:17" ht="23.25" customHeight="1" x14ac:dyDescent="0.25">
      <c r="A31" s="600">
        <f>Lehrpersonen!A31</f>
        <v>0</v>
      </c>
      <c r="B31" s="601">
        <f>Lehrpersonen!B31</f>
        <v>0</v>
      </c>
      <c r="C31" s="602">
        <f>Lehrpersonen!C31</f>
        <v>0</v>
      </c>
      <c r="D31" s="603">
        <f>Lehrpersonen!D31</f>
        <v>0</v>
      </c>
      <c r="E31" s="604"/>
      <c r="F31" s="596">
        <f>Lehrpersonen!Q31</f>
        <v>0</v>
      </c>
      <c r="G31" s="597">
        <f>Lehrpersonen!E31</f>
        <v>0</v>
      </c>
      <c r="H31" s="598">
        <f>Lehrpersonen!H31</f>
        <v>0</v>
      </c>
      <c r="I31" s="598">
        <f>Lehrpersonen!K31</f>
        <v>0</v>
      </c>
      <c r="J31" s="598">
        <f>Lehrpersonen!J31</f>
        <v>0</v>
      </c>
      <c r="K31" s="599">
        <f>Lehrpersonen!L31</f>
        <v>0</v>
      </c>
      <c r="L31" s="598">
        <f>Lehrpersonen!M31</f>
        <v>0</v>
      </c>
      <c r="M31" s="598">
        <f>Lehrpersonen!O31</f>
        <v>0</v>
      </c>
      <c r="N31" s="598">
        <f>Lehrpersonen!I31</f>
        <v>0</v>
      </c>
      <c r="O31" s="598">
        <f>Lehrpersonen!G31</f>
        <v>0</v>
      </c>
      <c r="Q31" s="501"/>
    </row>
    <row r="32" spans="1:17" ht="23.25" customHeight="1" x14ac:dyDescent="0.25">
      <c r="A32" s="600">
        <f>Lehrpersonen!A32</f>
        <v>0</v>
      </c>
      <c r="B32" s="601">
        <f>Lehrpersonen!B32</f>
        <v>0</v>
      </c>
      <c r="C32" s="602">
        <f>Lehrpersonen!C32</f>
        <v>0</v>
      </c>
      <c r="D32" s="603">
        <f>Lehrpersonen!D32</f>
        <v>0</v>
      </c>
      <c r="E32" s="604"/>
      <c r="F32" s="596">
        <f>Lehrpersonen!Q32</f>
        <v>0</v>
      </c>
      <c r="G32" s="597">
        <f>Lehrpersonen!E32</f>
        <v>0</v>
      </c>
      <c r="H32" s="598">
        <f>Lehrpersonen!H32</f>
        <v>0</v>
      </c>
      <c r="I32" s="598">
        <f>Lehrpersonen!K32</f>
        <v>0</v>
      </c>
      <c r="J32" s="598">
        <f>Lehrpersonen!J32</f>
        <v>0</v>
      </c>
      <c r="K32" s="599">
        <f>Lehrpersonen!L32</f>
        <v>0</v>
      </c>
      <c r="L32" s="598">
        <f>Lehrpersonen!M32</f>
        <v>0</v>
      </c>
      <c r="M32" s="598">
        <f>Lehrpersonen!O32</f>
        <v>0</v>
      </c>
      <c r="N32" s="598">
        <f>Lehrpersonen!I32</f>
        <v>0</v>
      </c>
      <c r="O32" s="598">
        <f>Lehrpersonen!G32</f>
        <v>0</v>
      </c>
      <c r="Q32" s="501"/>
    </row>
    <row r="33" spans="1:17" ht="23.25" customHeight="1" x14ac:dyDescent="0.25">
      <c r="A33" s="600">
        <f>Lehrpersonen!A33</f>
        <v>0</v>
      </c>
      <c r="B33" s="601">
        <f>Lehrpersonen!B33</f>
        <v>0</v>
      </c>
      <c r="C33" s="602">
        <f>Lehrpersonen!C33</f>
        <v>0</v>
      </c>
      <c r="D33" s="603">
        <f>Lehrpersonen!D33</f>
        <v>0</v>
      </c>
      <c r="E33" s="604"/>
      <c r="F33" s="596">
        <f>Lehrpersonen!Q33</f>
        <v>0</v>
      </c>
      <c r="G33" s="597">
        <f>Lehrpersonen!E33</f>
        <v>0</v>
      </c>
      <c r="H33" s="598">
        <f>Lehrpersonen!H33</f>
        <v>0</v>
      </c>
      <c r="I33" s="598">
        <f>Lehrpersonen!K33</f>
        <v>0</v>
      </c>
      <c r="J33" s="598">
        <f>Lehrpersonen!J33</f>
        <v>0</v>
      </c>
      <c r="K33" s="599">
        <f>Lehrpersonen!L33</f>
        <v>0</v>
      </c>
      <c r="L33" s="598">
        <f>Lehrpersonen!M33</f>
        <v>0</v>
      </c>
      <c r="M33" s="598">
        <f>Lehrpersonen!O33</f>
        <v>0</v>
      </c>
      <c r="N33" s="598">
        <f>Lehrpersonen!I33</f>
        <v>0</v>
      </c>
      <c r="O33" s="598">
        <f>Lehrpersonen!G33</f>
        <v>0</v>
      </c>
      <c r="Q33" s="501"/>
    </row>
    <row r="34" spans="1:17" ht="23.25" customHeight="1" x14ac:dyDescent="0.25">
      <c r="A34" s="600">
        <f>Lehrpersonen!A34</f>
        <v>0</v>
      </c>
      <c r="B34" s="601">
        <f>Lehrpersonen!B34</f>
        <v>0</v>
      </c>
      <c r="C34" s="602">
        <f>Lehrpersonen!C34</f>
        <v>0</v>
      </c>
      <c r="D34" s="603">
        <f>Lehrpersonen!D34</f>
        <v>0</v>
      </c>
      <c r="E34" s="604"/>
      <c r="F34" s="596">
        <f>Lehrpersonen!Q34</f>
        <v>0</v>
      </c>
      <c r="G34" s="597">
        <f>Lehrpersonen!E34</f>
        <v>0</v>
      </c>
      <c r="H34" s="598">
        <f>Lehrpersonen!H34</f>
        <v>0</v>
      </c>
      <c r="I34" s="598">
        <f>Lehrpersonen!K34</f>
        <v>0</v>
      </c>
      <c r="J34" s="598">
        <f>Lehrpersonen!J34</f>
        <v>0</v>
      </c>
      <c r="K34" s="599">
        <f>Lehrpersonen!L34</f>
        <v>0</v>
      </c>
      <c r="L34" s="598">
        <f>Lehrpersonen!M34</f>
        <v>0</v>
      </c>
      <c r="M34" s="598">
        <f>Lehrpersonen!O34</f>
        <v>0</v>
      </c>
      <c r="N34" s="598">
        <f>Lehrpersonen!I34</f>
        <v>0</v>
      </c>
      <c r="O34" s="598">
        <f>Lehrpersonen!G34</f>
        <v>0</v>
      </c>
      <c r="Q34" s="501"/>
    </row>
    <row r="35" spans="1:17" ht="23.25" customHeight="1" x14ac:dyDescent="0.25">
      <c r="A35" s="600">
        <f>Lehrpersonen!A35</f>
        <v>0</v>
      </c>
      <c r="B35" s="601">
        <f>Lehrpersonen!B35</f>
        <v>0</v>
      </c>
      <c r="C35" s="602">
        <f>Lehrpersonen!C35</f>
        <v>0</v>
      </c>
      <c r="D35" s="603">
        <f>Lehrpersonen!D35</f>
        <v>0</v>
      </c>
      <c r="E35" s="604"/>
      <c r="F35" s="596">
        <f>Lehrpersonen!Q35</f>
        <v>0</v>
      </c>
      <c r="G35" s="597">
        <f>Lehrpersonen!E35</f>
        <v>0</v>
      </c>
      <c r="H35" s="598">
        <f>Lehrpersonen!H35</f>
        <v>0</v>
      </c>
      <c r="I35" s="598">
        <f>Lehrpersonen!K35</f>
        <v>0</v>
      </c>
      <c r="J35" s="598">
        <f>Lehrpersonen!J35</f>
        <v>0</v>
      </c>
      <c r="K35" s="599">
        <f>Lehrpersonen!L35</f>
        <v>0</v>
      </c>
      <c r="L35" s="598">
        <f>Lehrpersonen!M35</f>
        <v>0</v>
      </c>
      <c r="M35" s="598">
        <f>Lehrpersonen!O35</f>
        <v>0</v>
      </c>
      <c r="N35" s="598">
        <f>Lehrpersonen!I35</f>
        <v>0</v>
      </c>
      <c r="O35" s="598">
        <f>Lehrpersonen!G35</f>
        <v>0</v>
      </c>
      <c r="Q35" s="501"/>
    </row>
    <row r="36" spans="1:17" ht="23.25" customHeight="1" x14ac:dyDescent="0.25">
      <c r="A36" s="600">
        <f>Lehrpersonen!A36</f>
        <v>0</v>
      </c>
      <c r="B36" s="601">
        <f>Lehrpersonen!B36</f>
        <v>0</v>
      </c>
      <c r="C36" s="602">
        <f>Lehrpersonen!C36</f>
        <v>0</v>
      </c>
      <c r="D36" s="603">
        <f>Lehrpersonen!D36</f>
        <v>0</v>
      </c>
      <c r="E36" s="604"/>
      <c r="F36" s="596">
        <f>Lehrpersonen!Q36</f>
        <v>0</v>
      </c>
      <c r="G36" s="597">
        <f>Lehrpersonen!E36</f>
        <v>0</v>
      </c>
      <c r="H36" s="598">
        <f>Lehrpersonen!H36</f>
        <v>0</v>
      </c>
      <c r="I36" s="598">
        <f>Lehrpersonen!K36</f>
        <v>0</v>
      </c>
      <c r="J36" s="598">
        <f>Lehrpersonen!J36</f>
        <v>0</v>
      </c>
      <c r="K36" s="599">
        <f>Lehrpersonen!L36</f>
        <v>0</v>
      </c>
      <c r="L36" s="598">
        <f>Lehrpersonen!M36</f>
        <v>0</v>
      </c>
      <c r="M36" s="598">
        <f>Lehrpersonen!O36</f>
        <v>0</v>
      </c>
      <c r="N36" s="598">
        <f>Lehrpersonen!I36</f>
        <v>0</v>
      </c>
      <c r="O36" s="598">
        <f>Lehrpersonen!G36</f>
        <v>0</v>
      </c>
      <c r="Q36" s="501"/>
    </row>
    <row r="37" spans="1:17" ht="23.25" customHeight="1" x14ac:dyDescent="0.25">
      <c r="A37" s="600">
        <f>Lehrpersonen!A37</f>
        <v>0</v>
      </c>
      <c r="B37" s="601">
        <f>Lehrpersonen!B37</f>
        <v>0</v>
      </c>
      <c r="C37" s="602">
        <f>Lehrpersonen!C37</f>
        <v>0</v>
      </c>
      <c r="D37" s="603">
        <f>Lehrpersonen!D37</f>
        <v>0</v>
      </c>
      <c r="E37" s="604"/>
      <c r="F37" s="596">
        <f>Lehrpersonen!Q37</f>
        <v>0</v>
      </c>
      <c r="G37" s="597">
        <f>Lehrpersonen!E37</f>
        <v>0</v>
      </c>
      <c r="H37" s="598">
        <f>Lehrpersonen!H37</f>
        <v>0</v>
      </c>
      <c r="I37" s="598">
        <f>Lehrpersonen!K37</f>
        <v>0</v>
      </c>
      <c r="J37" s="598">
        <f>Lehrpersonen!J37</f>
        <v>0</v>
      </c>
      <c r="K37" s="599">
        <f>Lehrpersonen!L37</f>
        <v>0</v>
      </c>
      <c r="L37" s="598">
        <f>Lehrpersonen!M37</f>
        <v>0</v>
      </c>
      <c r="M37" s="598">
        <f>Lehrpersonen!O37</f>
        <v>0</v>
      </c>
      <c r="N37" s="598">
        <f>Lehrpersonen!I37</f>
        <v>0</v>
      </c>
      <c r="O37" s="598">
        <f>Lehrpersonen!G37</f>
        <v>0</v>
      </c>
      <c r="Q37" s="501"/>
    </row>
    <row r="38" spans="1:17" ht="23.25" customHeight="1" x14ac:dyDescent="0.25">
      <c r="A38" s="600">
        <f>Lehrpersonen!A38</f>
        <v>0</v>
      </c>
      <c r="B38" s="601">
        <f>Lehrpersonen!B38</f>
        <v>0</v>
      </c>
      <c r="C38" s="602">
        <f>Lehrpersonen!C38</f>
        <v>0</v>
      </c>
      <c r="D38" s="603">
        <f>Lehrpersonen!D38</f>
        <v>0</v>
      </c>
      <c r="E38" s="604"/>
      <c r="F38" s="596">
        <f>Lehrpersonen!Q38</f>
        <v>0</v>
      </c>
      <c r="G38" s="597">
        <f>Lehrpersonen!E38</f>
        <v>0</v>
      </c>
      <c r="H38" s="598">
        <f>Lehrpersonen!H38</f>
        <v>0</v>
      </c>
      <c r="I38" s="598">
        <f>Lehrpersonen!K38</f>
        <v>0</v>
      </c>
      <c r="J38" s="598">
        <f>Lehrpersonen!J38</f>
        <v>0</v>
      </c>
      <c r="K38" s="599">
        <f>Lehrpersonen!L38</f>
        <v>0</v>
      </c>
      <c r="L38" s="598">
        <f>Lehrpersonen!M38</f>
        <v>0</v>
      </c>
      <c r="M38" s="598">
        <f>Lehrpersonen!O38</f>
        <v>0</v>
      </c>
      <c r="N38" s="598">
        <f>Lehrpersonen!I38</f>
        <v>0</v>
      </c>
      <c r="O38" s="598">
        <f>Lehrpersonen!G38</f>
        <v>0</v>
      </c>
      <c r="Q38" s="501"/>
    </row>
    <row r="39" spans="1:17" ht="23.25" customHeight="1" x14ac:dyDescent="0.25">
      <c r="A39" s="600">
        <f>Lehrpersonen!A39</f>
        <v>0</v>
      </c>
      <c r="B39" s="601">
        <f>Lehrpersonen!B39</f>
        <v>0</v>
      </c>
      <c r="C39" s="602">
        <f>Lehrpersonen!C39</f>
        <v>0</v>
      </c>
      <c r="D39" s="603">
        <f>Lehrpersonen!D39</f>
        <v>0</v>
      </c>
      <c r="E39" s="604"/>
      <c r="F39" s="596">
        <f>Lehrpersonen!Q39</f>
        <v>0</v>
      </c>
      <c r="G39" s="597">
        <f>Lehrpersonen!E39</f>
        <v>0</v>
      </c>
      <c r="H39" s="598">
        <f>Lehrpersonen!H39</f>
        <v>0</v>
      </c>
      <c r="I39" s="598">
        <f>Lehrpersonen!K39</f>
        <v>0</v>
      </c>
      <c r="J39" s="598">
        <f>Lehrpersonen!J39</f>
        <v>0</v>
      </c>
      <c r="K39" s="599">
        <f>Lehrpersonen!L39</f>
        <v>0</v>
      </c>
      <c r="L39" s="598">
        <f>Lehrpersonen!M39</f>
        <v>0</v>
      </c>
      <c r="M39" s="598">
        <f>Lehrpersonen!O39</f>
        <v>0</v>
      </c>
      <c r="N39" s="598">
        <f>Lehrpersonen!I39</f>
        <v>0</v>
      </c>
      <c r="O39" s="598">
        <f>Lehrpersonen!G39</f>
        <v>0</v>
      </c>
      <c r="Q39" s="501"/>
    </row>
    <row r="40" spans="1:17" ht="23.25" customHeight="1" x14ac:dyDescent="0.25">
      <c r="A40" s="600">
        <f>Lehrpersonen!A40</f>
        <v>0</v>
      </c>
      <c r="B40" s="601">
        <f>Lehrpersonen!B40</f>
        <v>0</v>
      </c>
      <c r="C40" s="602">
        <f>Lehrpersonen!C40</f>
        <v>0</v>
      </c>
      <c r="D40" s="603">
        <f>Lehrpersonen!D40</f>
        <v>0</v>
      </c>
      <c r="E40" s="604"/>
      <c r="F40" s="596">
        <f>Lehrpersonen!Q40</f>
        <v>0</v>
      </c>
      <c r="G40" s="597">
        <f>Lehrpersonen!E40</f>
        <v>0</v>
      </c>
      <c r="H40" s="598">
        <f>Lehrpersonen!H40</f>
        <v>0</v>
      </c>
      <c r="I40" s="598">
        <f>Lehrpersonen!K40</f>
        <v>0</v>
      </c>
      <c r="J40" s="598">
        <f>Lehrpersonen!J40</f>
        <v>0</v>
      </c>
      <c r="K40" s="599">
        <f>Lehrpersonen!L40</f>
        <v>0</v>
      </c>
      <c r="L40" s="598">
        <f>Lehrpersonen!M40</f>
        <v>0</v>
      </c>
      <c r="M40" s="598">
        <f>Lehrpersonen!O40</f>
        <v>0</v>
      </c>
      <c r="N40" s="598">
        <f>Lehrpersonen!I40</f>
        <v>0</v>
      </c>
      <c r="O40" s="598">
        <f>Lehrpersonen!G40</f>
        <v>0</v>
      </c>
      <c r="Q40" s="501"/>
    </row>
    <row r="41" spans="1:17" ht="23.25" customHeight="1" x14ac:dyDescent="0.25">
      <c r="A41" s="600">
        <f>Lehrpersonen!A41</f>
        <v>0</v>
      </c>
      <c r="B41" s="601">
        <f>Lehrpersonen!B41</f>
        <v>0</v>
      </c>
      <c r="C41" s="602">
        <f>Lehrpersonen!C41</f>
        <v>0</v>
      </c>
      <c r="D41" s="603">
        <f>Lehrpersonen!D41</f>
        <v>0</v>
      </c>
      <c r="E41" s="604"/>
      <c r="F41" s="596">
        <f>Lehrpersonen!Q41</f>
        <v>0</v>
      </c>
      <c r="G41" s="597">
        <f>Lehrpersonen!E41</f>
        <v>0</v>
      </c>
      <c r="H41" s="598">
        <f>Lehrpersonen!H41</f>
        <v>0</v>
      </c>
      <c r="I41" s="598">
        <f>Lehrpersonen!K41</f>
        <v>0</v>
      </c>
      <c r="J41" s="598">
        <f>Lehrpersonen!J41</f>
        <v>0</v>
      </c>
      <c r="K41" s="599">
        <f>Lehrpersonen!L41</f>
        <v>0</v>
      </c>
      <c r="L41" s="598">
        <f>Lehrpersonen!M41</f>
        <v>0</v>
      </c>
      <c r="M41" s="598">
        <f>Lehrpersonen!O41</f>
        <v>0</v>
      </c>
      <c r="N41" s="598">
        <f>Lehrpersonen!I41</f>
        <v>0</v>
      </c>
      <c r="O41" s="598">
        <f>Lehrpersonen!G41</f>
        <v>0</v>
      </c>
      <c r="Q41" s="501"/>
    </row>
    <row r="42" spans="1:17" ht="23.25" customHeight="1" x14ac:dyDescent="0.25">
      <c r="A42" s="600">
        <f>Lehrpersonen!A42</f>
        <v>0</v>
      </c>
      <c r="B42" s="601">
        <f>Lehrpersonen!B42</f>
        <v>0</v>
      </c>
      <c r="C42" s="602">
        <f>Lehrpersonen!C42</f>
        <v>0</v>
      </c>
      <c r="D42" s="603">
        <f>Lehrpersonen!D42</f>
        <v>0</v>
      </c>
      <c r="E42" s="604"/>
      <c r="F42" s="596">
        <f>Lehrpersonen!Q42</f>
        <v>0</v>
      </c>
      <c r="G42" s="597">
        <f>Lehrpersonen!E42</f>
        <v>0</v>
      </c>
      <c r="H42" s="598">
        <f>Lehrpersonen!H42</f>
        <v>0</v>
      </c>
      <c r="I42" s="598">
        <f>Lehrpersonen!K42</f>
        <v>0</v>
      </c>
      <c r="J42" s="598">
        <f>Lehrpersonen!J42</f>
        <v>0</v>
      </c>
      <c r="K42" s="599">
        <f>Lehrpersonen!L42</f>
        <v>0</v>
      </c>
      <c r="L42" s="598">
        <f>Lehrpersonen!M42</f>
        <v>0</v>
      </c>
      <c r="M42" s="598">
        <f>Lehrpersonen!O42</f>
        <v>0</v>
      </c>
      <c r="N42" s="598">
        <f>Lehrpersonen!I42</f>
        <v>0</v>
      </c>
      <c r="O42" s="598">
        <f>Lehrpersonen!G42</f>
        <v>0</v>
      </c>
      <c r="Q42" s="501"/>
    </row>
    <row r="43" spans="1:17" ht="23.25" customHeight="1" x14ac:dyDescent="0.25">
      <c r="A43" s="600">
        <f>Lehrpersonen!A43</f>
        <v>0</v>
      </c>
      <c r="B43" s="601">
        <f>Lehrpersonen!B43</f>
        <v>0</v>
      </c>
      <c r="C43" s="602">
        <f>Lehrpersonen!C43</f>
        <v>0</v>
      </c>
      <c r="D43" s="603">
        <f>Lehrpersonen!D43</f>
        <v>0</v>
      </c>
      <c r="E43" s="604"/>
      <c r="F43" s="596">
        <f>Lehrpersonen!Q43</f>
        <v>0</v>
      </c>
      <c r="G43" s="597">
        <f>Lehrpersonen!E43</f>
        <v>0</v>
      </c>
      <c r="H43" s="598">
        <f>Lehrpersonen!H43</f>
        <v>0</v>
      </c>
      <c r="I43" s="598">
        <f>Lehrpersonen!K43</f>
        <v>0</v>
      </c>
      <c r="J43" s="598">
        <f>Lehrpersonen!J43</f>
        <v>0</v>
      </c>
      <c r="K43" s="599">
        <f>Lehrpersonen!L43</f>
        <v>0</v>
      </c>
      <c r="L43" s="598">
        <f>Lehrpersonen!M43</f>
        <v>0</v>
      </c>
      <c r="M43" s="598">
        <f>Lehrpersonen!O43</f>
        <v>0</v>
      </c>
      <c r="N43" s="598">
        <f>Lehrpersonen!I43</f>
        <v>0</v>
      </c>
      <c r="O43" s="598">
        <f>Lehrpersonen!G43</f>
        <v>0</v>
      </c>
      <c r="Q43" s="501"/>
    </row>
    <row r="44" spans="1:17" ht="23.25" customHeight="1" x14ac:dyDescent="0.25">
      <c r="A44" s="600">
        <f>Lehrpersonen!A44</f>
        <v>0</v>
      </c>
      <c r="B44" s="601">
        <f>Lehrpersonen!B44</f>
        <v>0</v>
      </c>
      <c r="C44" s="602">
        <f>Lehrpersonen!C44</f>
        <v>0</v>
      </c>
      <c r="D44" s="603">
        <f>Lehrpersonen!D44</f>
        <v>0</v>
      </c>
      <c r="E44" s="604"/>
      <c r="F44" s="596">
        <f>Lehrpersonen!Q44</f>
        <v>0</v>
      </c>
      <c r="G44" s="597">
        <f>Lehrpersonen!E44</f>
        <v>0</v>
      </c>
      <c r="H44" s="598">
        <f>Lehrpersonen!H44</f>
        <v>0</v>
      </c>
      <c r="I44" s="598">
        <f>Lehrpersonen!K44</f>
        <v>0</v>
      </c>
      <c r="J44" s="598">
        <f>Lehrpersonen!J44</f>
        <v>0</v>
      </c>
      <c r="K44" s="599">
        <f>Lehrpersonen!L44</f>
        <v>0</v>
      </c>
      <c r="L44" s="598">
        <f>Lehrpersonen!M44</f>
        <v>0</v>
      </c>
      <c r="M44" s="598">
        <f>Lehrpersonen!O44</f>
        <v>0</v>
      </c>
      <c r="N44" s="598">
        <f>Lehrpersonen!I44</f>
        <v>0</v>
      </c>
      <c r="O44" s="598">
        <f>Lehrpersonen!G44</f>
        <v>0</v>
      </c>
      <c r="Q44" s="501"/>
    </row>
    <row r="45" spans="1:17" ht="23.25" customHeight="1" x14ac:dyDescent="0.25">
      <c r="A45" s="600">
        <f>Lehrpersonen!A45</f>
        <v>0</v>
      </c>
      <c r="B45" s="601">
        <f>Lehrpersonen!B45</f>
        <v>0</v>
      </c>
      <c r="C45" s="602">
        <f>Lehrpersonen!C45</f>
        <v>0</v>
      </c>
      <c r="D45" s="603">
        <f>Lehrpersonen!D45</f>
        <v>0</v>
      </c>
      <c r="E45" s="604"/>
      <c r="F45" s="596">
        <f>Lehrpersonen!Q45</f>
        <v>0</v>
      </c>
      <c r="G45" s="597">
        <f>Lehrpersonen!E45</f>
        <v>0</v>
      </c>
      <c r="H45" s="598">
        <f>Lehrpersonen!H45</f>
        <v>0</v>
      </c>
      <c r="I45" s="598">
        <f>Lehrpersonen!K45</f>
        <v>0</v>
      </c>
      <c r="J45" s="598">
        <f>Lehrpersonen!J45</f>
        <v>0</v>
      </c>
      <c r="K45" s="599">
        <f>Lehrpersonen!L45</f>
        <v>0</v>
      </c>
      <c r="L45" s="598">
        <f>Lehrpersonen!M45</f>
        <v>0</v>
      </c>
      <c r="M45" s="598">
        <f>Lehrpersonen!O45</f>
        <v>0</v>
      </c>
      <c r="N45" s="598">
        <f>Lehrpersonen!I45</f>
        <v>0</v>
      </c>
      <c r="O45" s="598">
        <f>Lehrpersonen!G45</f>
        <v>0</v>
      </c>
      <c r="Q45" s="501"/>
    </row>
    <row r="46" spans="1:17" ht="23.25" customHeight="1" x14ac:dyDescent="0.25">
      <c r="A46" s="600">
        <f>Lehrpersonen!A46</f>
        <v>0</v>
      </c>
      <c r="B46" s="601">
        <f>Lehrpersonen!B46</f>
        <v>0</v>
      </c>
      <c r="C46" s="602">
        <f>Lehrpersonen!C46</f>
        <v>0</v>
      </c>
      <c r="D46" s="603">
        <f>Lehrpersonen!D46</f>
        <v>0</v>
      </c>
      <c r="E46" s="604"/>
      <c r="F46" s="596">
        <f>Lehrpersonen!Q46</f>
        <v>0</v>
      </c>
      <c r="G46" s="597">
        <f>Lehrpersonen!E46</f>
        <v>0</v>
      </c>
      <c r="H46" s="598">
        <f>Lehrpersonen!H46</f>
        <v>0</v>
      </c>
      <c r="I46" s="598">
        <f>Lehrpersonen!K46</f>
        <v>0</v>
      </c>
      <c r="J46" s="598">
        <f>Lehrpersonen!J46</f>
        <v>0</v>
      </c>
      <c r="K46" s="599">
        <f>Lehrpersonen!L46</f>
        <v>0</v>
      </c>
      <c r="L46" s="598">
        <f>Lehrpersonen!M46</f>
        <v>0</v>
      </c>
      <c r="M46" s="598">
        <f>Lehrpersonen!O46</f>
        <v>0</v>
      </c>
      <c r="N46" s="598">
        <f>Lehrpersonen!I46</f>
        <v>0</v>
      </c>
      <c r="O46" s="598">
        <f>Lehrpersonen!G46</f>
        <v>0</v>
      </c>
      <c r="Q46" s="501"/>
    </row>
    <row r="47" spans="1:17" ht="23.25" customHeight="1" x14ac:dyDescent="0.25">
      <c r="A47" s="600">
        <f>Lehrpersonen!A47</f>
        <v>0</v>
      </c>
      <c r="B47" s="601">
        <f>Lehrpersonen!B47</f>
        <v>0</v>
      </c>
      <c r="C47" s="602">
        <f>Lehrpersonen!C47</f>
        <v>0</v>
      </c>
      <c r="D47" s="603">
        <f>Lehrpersonen!D47</f>
        <v>0</v>
      </c>
      <c r="E47" s="604"/>
      <c r="F47" s="596">
        <f>Lehrpersonen!Q47</f>
        <v>0</v>
      </c>
      <c r="G47" s="597">
        <f>Lehrpersonen!E47</f>
        <v>0</v>
      </c>
      <c r="H47" s="598">
        <f>Lehrpersonen!H47</f>
        <v>0</v>
      </c>
      <c r="I47" s="598">
        <f>Lehrpersonen!K47</f>
        <v>0</v>
      </c>
      <c r="J47" s="598">
        <f>Lehrpersonen!J47</f>
        <v>0</v>
      </c>
      <c r="K47" s="599">
        <f>Lehrpersonen!L47</f>
        <v>0</v>
      </c>
      <c r="L47" s="598">
        <f>Lehrpersonen!M47</f>
        <v>0</v>
      </c>
      <c r="M47" s="598">
        <f>Lehrpersonen!O47</f>
        <v>0</v>
      </c>
      <c r="N47" s="598">
        <f>Lehrpersonen!I47</f>
        <v>0</v>
      </c>
      <c r="O47" s="598">
        <f>Lehrpersonen!G47</f>
        <v>0</v>
      </c>
      <c r="Q47" s="501"/>
    </row>
    <row r="48" spans="1:17" ht="23.25" customHeight="1" x14ac:dyDescent="0.25">
      <c r="A48" s="600">
        <f>Lehrpersonen!A48</f>
        <v>0</v>
      </c>
      <c r="B48" s="601">
        <f>Lehrpersonen!B48</f>
        <v>0</v>
      </c>
      <c r="C48" s="602">
        <f>Lehrpersonen!C48</f>
        <v>0</v>
      </c>
      <c r="D48" s="603">
        <f>Lehrpersonen!D48</f>
        <v>0</v>
      </c>
      <c r="E48" s="604"/>
      <c r="F48" s="596">
        <f>Lehrpersonen!Q48</f>
        <v>0</v>
      </c>
      <c r="G48" s="597">
        <f>Lehrpersonen!E48</f>
        <v>0</v>
      </c>
      <c r="H48" s="598">
        <f>Lehrpersonen!H48</f>
        <v>0</v>
      </c>
      <c r="I48" s="598">
        <f>Lehrpersonen!K48</f>
        <v>0</v>
      </c>
      <c r="J48" s="598">
        <f>Lehrpersonen!J48</f>
        <v>0</v>
      </c>
      <c r="K48" s="599">
        <f>Lehrpersonen!L48</f>
        <v>0</v>
      </c>
      <c r="L48" s="598">
        <f>Lehrpersonen!M48</f>
        <v>0</v>
      </c>
      <c r="M48" s="598">
        <f>Lehrpersonen!O48</f>
        <v>0</v>
      </c>
      <c r="N48" s="598">
        <f>Lehrpersonen!I48</f>
        <v>0</v>
      </c>
      <c r="O48" s="598">
        <f>Lehrpersonen!G48</f>
        <v>0</v>
      </c>
      <c r="Q48" s="501"/>
    </row>
    <row r="49" spans="1:17" ht="23.25" customHeight="1" x14ac:dyDescent="0.25">
      <c r="A49" s="600">
        <f>Lehrpersonen!A49</f>
        <v>0</v>
      </c>
      <c r="B49" s="601">
        <f>Lehrpersonen!B49</f>
        <v>0</v>
      </c>
      <c r="C49" s="602">
        <f>Lehrpersonen!C49</f>
        <v>0</v>
      </c>
      <c r="D49" s="603">
        <f>Lehrpersonen!D49</f>
        <v>0</v>
      </c>
      <c r="E49" s="604"/>
      <c r="F49" s="596">
        <f>Lehrpersonen!Q49</f>
        <v>0</v>
      </c>
      <c r="G49" s="597">
        <f>Lehrpersonen!E49</f>
        <v>0</v>
      </c>
      <c r="H49" s="598">
        <f>Lehrpersonen!H49</f>
        <v>0</v>
      </c>
      <c r="I49" s="598">
        <f>Lehrpersonen!K49</f>
        <v>0</v>
      </c>
      <c r="J49" s="598">
        <f>Lehrpersonen!J49</f>
        <v>0</v>
      </c>
      <c r="K49" s="599">
        <f>Lehrpersonen!L49</f>
        <v>0</v>
      </c>
      <c r="L49" s="598">
        <f>Lehrpersonen!M49</f>
        <v>0</v>
      </c>
      <c r="M49" s="598">
        <f>Lehrpersonen!O49</f>
        <v>0</v>
      </c>
      <c r="N49" s="598">
        <f>Lehrpersonen!I49</f>
        <v>0</v>
      </c>
      <c r="O49" s="598">
        <f>Lehrpersonen!G49</f>
        <v>0</v>
      </c>
      <c r="Q49" s="501"/>
    </row>
    <row r="50" spans="1:17" ht="23.25" customHeight="1" x14ac:dyDescent="0.25">
      <c r="A50" s="600">
        <f>Lehrpersonen!A50</f>
        <v>0</v>
      </c>
      <c r="B50" s="601">
        <f>Lehrpersonen!B50</f>
        <v>0</v>
      </c>
      <c r="C50" s="602">
        <f>Lehrpersonen!C50</f>
        <v>0</v>
      </c>
      <c r="D50" s="603">
        <f>Lehrpersonen!D50</f>
        <v>0</v>
      </c>
      <c r="E50" s="604"/>
      <c r="F50" s="596">
        <f>Lehrpersonen!Q50</f>
        <v>0</v>
      </c>
      <c r="G50" s="597">
        <f>Lehrpersonen!E50</f>
        <v>0</v>
      </c>
      <c r="H50" s="598">
        <f>Lehrpersonen!H50</f>
        <v>0</v>
      </c>
      <c r="I50" s="598">
        <f>Lehrpersonen!K50</f>
        <v>0</v>
      </c>
      <c r="J50" s="598">
        <f>Lehrpersonen!J50</f>
        <v>0</v>
      </c>
      <c r="K50" s="599">
        <f>Lehrpersonen!L50</f>
        <v>0</v>
      </c>
      <c r="L50" s="598">
        <f>Lehrpersonen!M50</f>
        <v>0</v>
      </c>
      <c r="M50" s="598">
        <f>Lehrpersonen!O50</f>
        <v>0</v>
      </c>
      <c r="N50" s="598">
        <f>Lehrpersonen!I50</f>
        <v>0</v>
      </c>
      <c r="O50" s="598">
        <f>Lehrpersonen!G50</f>
        <v>0</v>
      </c>
      <c r="Q50" s="501"/>
    </row>
    <row r="51" spans="1:17" ht="23.25" customHeight="1" x14ac:dyDescent="0.25">
      <c r="A51" s="600">
        <f>Lehrpersonen!A51</f>
        <v>0</v>
      </c>
      <c r="B51" s="601">
        <f>Lehrpersonen!B51</f>
        <v>0</v>
      </c>
      <c r="C51" s="602">
        <f>Lehrpersonen!C51</f>
        <v>0</v>
      </c>
      <c r="D51" s="603">
        <f>Lehrpersonen!D51</f>
        <v>0</v>
      </c>
      <c r="E51" s="604"/>
      <c r="F51" s="596">
        <f>Lehrpersonen!Q51</f>
        <v>0</v>
      </c>
      <c r="G51" s="597">
        <f>Lehrpersonen!E51</f>
        <v>0</v>
      </c>
      <c r="H51" s="598">
        <f>Lehrpersonen!H51</f>
        <v>0</v>
      </c>
      <c r="I51" s="598">
        <f>Lehrpersonen!K51</f>
        <v>0</v>
      </c>
      <c r="J51" s="598">
        <f>Lehrpersonen!J51</f>
        <v>0</v>
      </c>
      <c r="K51" s="599">
        <f>Lehrpersonen!L51</f>
        <v>0</v>
      </c>
      <c r="L51" s="598">
        <f>Lehrpersonen!M51</f>
        <v>0</v>
      </c>
      <c r="M51" s="598">
        <f>Lehrpersonen!O51</f>
        <v>0</v>
      </c>
      <c r="N51" s="598">
        <f>Lehrpersonen!I51</f>
        <v>0</v>
      </c>
      <c r="O51" s="598">
        <f>Lehrpersonen!G51</f>
        <v>0</v>
      </c>
      <c r="Q51" s="501"/>
    </row>
    <row r="52" spans="1:17" ht="23.25" customHeight="1" x14ac:dyDescent="0.25">
      <c r="A52" s="600">
        <f>Lehrpersonen!A52</f>
        <v>0</v>
      </c>
      <c r="B52" s="601">
        <f>Lehrpersonen!B52</f>
        <v>0</v>
      </c>
      <c r="C52" s="602">
        <f>Lehrpersonen!C52</f>
        <v>0</v>
      </c>
      <c r="D52" s="603">
        <f>Lehrpersonen!D52</f>
        <v>0</v>
      </c>
      <c r="E52" s="604"/>
      <c r="F52" s="596">
        <f>Lehrpersonen!Q52</f>
        <v>0</v>
      </c>
      <c r="G52" s="597">
        <f>Lehrpersonen!E52</f>
        <v>0</v>
      </c>
      <c r="H52" s="598">
        <f>Lehrpersonen!H52</f>
        <v>0</v>
      </c>
      <c r="I52" s="598">
        <f>Lehrpersonen!K52</f>
        <v>0</v>
      </c>
      <c r="J52" s="598">
        <f>Lehrpersonen!J52</f>
        <v>0</v>
      </c>
      <c r="K52" s="599">
        <f>Lehrpersonen!L52</f>
        <v>0</v>
      </c>
      <c r="L52" s="598">
        <f>Lehrpersonen!M52</f>
        <v>0</v>
      </c>
      <c r="M52" s="598">
        <f>Lehrpersonen!O52</f>
        <v>0</v>
      </c>
      <c r="N52" s="598">
        <f>Lehrpersonen!I52</f>
        <v>0</v>
      </c>
      <c r="O52" s="598">
        <f>Lehrpersonen!G52</f>
        <v>0</v>
      </c>
      <c r="Q52" s="501"/>
    </row>
    <row r="53" spans="1:17" ht="23.25" customHeight="1" x14ac:dyDescent="0.25">
      <c r="A53" s="600">
        <f>Lehrpersonen!A53</f>
        <v>0</v>
      </c>
      <c r="B53" s="601">
        <f>Lehrpersonen!B53</f>
        <v>0</v>
      </c>
      <c r="C53" s="602">
        <f>Lehrpersonen!C53</f>
        <v>0</v>
      </c>
      <c r="D53" s="603">
        <f>Lehrpersonen!D53</f>
        <v>0</v>
      </c>
      <c r="E53" s="604"/>
      <c r="F53" s="596">
        <f>Lehrpersonen!Q53</f>
        <v>0</v>
      </c>
      <c r="G53" s="597">
        <f>Lehrpersonen!E53</f>
        <v>0</v>
      </c>
      <c r="H53" s="598">
        <f>Lehrpersonen!H53</f>
        <v>0</v>
      </c>
      <c r="I53" s="598">
        <f>Lehrpersonen!K53</f>
        <v>0</v>
      </c>
      <c r="J53" s="598">
        <f>Lehrpersonen!J53</f>
        <v>0</v>
      </c>
      <c r="K53" s="599">
        <f>Lehrpersonen!L53</f>
        <v>0</v>
      </c>
      <c r="L53" s="598">
        <f>Lehrpersonen!M53</f>
        <v>0</v>
      </c>
      <c r="M53" s="598">
        <f>Lehrpersonen!O53</f>
        <v>0</v>
      </c>
      <c r="N53" s="598">
        <f>Lehrpersonen!I53</f>
        <v>0</v>
      </c>
      <c r="O53" s="598">
        <f>Lehrpersonen!G53</f>
        <v>0</v>
      </c>
      <c r="Q53" s="501"/>
    </row>
    <row r="54" spans="1:17" ht="23.25" customHeight="1" x14ac:dyDescent="0.25">
      <c r="A54" s="600">
        <f>Lehrpersonen!A54</f>
        <v>0</v>
      </c>
      <c r="B54" s="601">
        <f>Lehrpersonen!B54</f>
        <v>0</v>
      </c>
      <c r="C54" s="602">
        <f>Lehrpersonen!C54</f>
        <v>0</v>
      </c>
      <c r="D54" s="603">
        <f>Lehrpersonen!D54</f>
        <v>0</v>
      </c>
      <c r="E54" s="604"/>
      <c r="F54" s="596">
        <f>Lehrpersonen!Q54</f>
        <v>0</v>
      </c>
      <c r="G54" s="597">
        <f>Lehrpersonen!E54</f>
        <v>0</v>
      </c>
      <c r="H54" s="598">
        <f>Lehrpersonen!H54</f>
        <v>0</v>
      </c>
      <c r="I54" s="598">
        <f>Lehrpersonen!K54</f>
        <v>0</v>
      </c>
      <c r="J54" s="598">
        <f>Lehrpersonen!J54</f>
        <v>0</v>
      </c>
      <c r="K54" s="599">
        <f>Lehrpersonen!L54</f>
        <v>0</v>
      </c>
      <c r="L54" s="598">
        <f>Lehrpersonen!M54</f>
        <v>0</v>
      </c>
      <c r="M54" s="598">
        <f>Lehrpersonen!O54</f>
        <v>0</v>
      </c>
      <c r="N54" s="598">
        <f>Lehrpersonen!I54</f>
        <v>0</v>
      </c>
      <c r="O54" s="598">
        <f>Lehrpersonen!G54</f>
        <v>0</v>
      </c>
      <c r="Q54" s="501"/>
    </row>
    <row r="55" spans="1:17" ht="23.25" customHeight="1" x14ac:dyDescent="0.25">
      <c r="A55" s="600">
        <f>Lehrpersonen!A55</f>
        <v>0</v>
      </c>
      <c r="B55" s="601">
        <f>Lehrpersonen!B55</f>
        <v>0</v>
      </c>
      <c r="C55" s="602">
        <f>Lehrpersonen!C55</f>
        <v>0</v>
      </c>
      <c r="D55" s="603">
        <f>Lehrpersonen!D55</f>
        <v>0</v>
      </c>
      <c r="E55" s="604"/>
      <c r="F55" s="596">
        <f>Lehrpersonen!Q55</f>
        <v>0</v>
      </c>
      <c r="G55" s="597">
        <f>Lehrpersonen!E55</f>
        <v>0</v>
      </c>
      <c r="H55" s="598">
        <f>Lehrpersonen!H55</f>
        <v>0</v>
      </c>
      <c r="I55" s="598">
        <f>Lehrpersonen!K55</f>
        <v>0</v>
      </c>
      <c r="J55" s="598">
        <f>Lehrpersonen!J55</f>
        <v>0</v>
      </c>
      <c r="K55" s="599">
        <f>Lehrpersonen!L55</f>
        <v>0</v>
      </c>
      <c r="L55" s="598">
        <f>Lehrpersonen!M55</f>
        <v>0</v>
      </c>
      <c r="M55" s="598">
        <f>Lehrpersonen!O55</f>
        <v>0</v>
      </c>
      <c r="N55" s="598">
        <f>Lehrpersonen!I55</f>
        <v>0</v>
      </c>
      <c r="O55" s="598">
        <f>Lehrpersonen!G55</f>
        <v>0</v>
      </c>
      <c r="Q55" s="501"/>
    </row>
    <row r="56" spans="1:17" ht="23.25" customHeight="1" x14ac:dyDescent="0.25">
      <c r="A56" s="600">
        <f>Lehrpersonen!A56</f>
        <v>0</v>
      </c>
      <c r="B56" s="601">
        <f>Lehrpersonen!B56</f>
        <v>0</v>
      </c>
      <c r="C56" s="602">
        <f>Lehrpersonen!C56</f>
        <v>0</v>
      </c>
      <c r="D56" s="603">
        <f>Lehrpersonen!D56</f>
        <v>0</v>
      </c>
      <c r="E56" s="604"/>
      <c r="F56" s="596">
        <f>Lehrpersonen!Q56</f>
        <v>0</v>
      </c>
      <c r="G56" s="597">
        <f>Lehrpersonen!E56</f>
        <v>0</v>
      </c>
      <c r="H56" s="598">
        <f>Lehrpersonen!H56</f>
        <v>0</v>
      </c>
      <c r="I56" s="598">
        <f>Lehrpersonen!K56</f>
        <v>0</v>
      </c>
      <c r="J56" s="598">
        <f>Lehrpersonen!J56</f>
        <v>0</v>
      </c>
      <c r="K56" s="599">
        <f>Lehrpersonen!L56</f>
        <v>0</v>
      </c>
      <c r="L56" s="598">
        <f>Lehrpersonen!M56</f>
        <v>0</v>
      </c>
      <c r="M56" s="598">
        <f>Lehrpersonen!O56</f>
        <v>0</v>
      </c>
      <c r="N56" s="598">
        <f>Lehrpersonen!I56</f>
        <v>0</v>
      </c>
      <c r="O56" s="598">
        <f>Lehrpersonen!G56</f>
        <v>0</v>
      </c>
      <c r="Q56" s="501"/>
    </row>
    <row r="57" spans="1:17" ht="23.25" customHeight="1" x14ac:dyDescent="0.25">
      <c r="A57" s="600">
        <f>Lehrpersonen!A57</f>
        <v>0</v>
      </c>
      <c r="B57" s="601">
        <f>Lehrpersonen!B57</f>
        <v>0</v>
      </c>
      <c r="C57" s="602">
        <f>Lehrpersonen!C57</f>
        <v>0</v>
      </c>
      <c r="D57" s="603">
        <f>Lehrpersonen!D57</f>
        <v>0</v>
      </c>
      <c r="E57" s="604"/>
      <c r="F57" s="596">
        <f>Lehrpersonen!Q57</f>
        <v>0</v>
      </c>
      <c r="G57" s="597">
        <f>Lehrpersonen!E57</f>
        <v>0</v>
      </c>
      <c r="H57" s="598">
        <f>Lehrpersonen!H57</f>
        <v>0</v>
      </c>
      <c r="I57" s="598">
        <f>Lehrpersonen!K57</f>
        <v>0</v>
      </c>
      <c r="J57" s="598">
        <f>Lehrpersonen!J57</f>
        <v>0</v>
      </c>
      <c r="K57" s="599">
        <f>Lehrpersonen!L57</f>
        <v>0</v>
      </c>
      <c r="L57" s="598">
        <f>Lehrpersonen!M57</f>
        <v>0</v>
      </c>
      <c r="M57" s="598">
        <f>Lehrpersonen!O57</f>
        <v>0</v>
      </c>
      <c r="N57" s="598">
        <f>Lehrpersonen!I57</f>
        <v>0</v>
      </c>
      <c r="O57" s="598">
        <f>Lehrpersonen!G57</f>
        <v>0</v>
      </c>
      <c r="Q57" s="501"/>
    </row>
    <row r="58" spans="1:17" ht="23.25" customHeight="1" x14ac:dyDescent="0.25">
      <c r="A58" s="600">
        <f>Lehrpersonen!A58</f>
        <v>0</v>
      </c>
      <c r="B58" s="601">
        <f>Lehrpersonen!B58</f>
        <v>0</v>
      </c>
      <c r="C58" s="602">
        <f>Lehrpersonen!C58</f>
        <v>0</v>
      </c>
      <c r="D58" s="603">
        <f>Lehrpersonen!D58</f>
        <v>0</v>
      </c>
      <c r="E58" s="604"/>
      <c r="F58" s="596">
        <f>Lehrpersonen!Q58</f>
        <v>0</v>
      </c>
      <c r="G58" s="597">
        <f>Lehrpersonen!E58</f>
        <v>0</v>
      </c>
      <c r="H58" s="598">
        <f>Lehrpersonen!H58</f>
        <v>0</v>
      </c>
      <c r="I58" s="598">
        <f>Lehrpersonen!K58</f>
        <v>0</v>
      </c>
      <c r="J58" s="598">
        <f>Lehrpersonen!J58</f>
        <v>0</v>
      </c>
      <c r="K58" s="599">
        <f>Lehrpersonen!L58</f>
        <v>0</v>
      </c>
      <c r="L58" s="598">
        <f>Lehrpersonen!M58</f>
        <v>0</v>
      </c>
      <c r="M58" s="598">
        <f>Lehrpersonen!O58</f>
        <v>0</v>
      </c>
      <c r="N58" s="598">
        <f>Lehrpersonen!I58</f>
        <v>0</v>
      </c>
      <c r="O58" s="598">
        <f>Lehrpersonen!G58</f>
        <v>0</v>
      </c>
      <c r="Q58" s="501"/>
    </row>
    <row r="59" spans="1:17" ht="23.25" customHeight="1" x14ac:dyDescent="0.25">
      <c r="A59" s="600">
        <f>Lehrpersonen!A59</f>
        <v>0</v>
      </c>
      <c r="B59" s="601">
        <f>Lehrpersonen!B59</f>
        <v>0</v>
      </c>
      <c r="C59" s="602">
        <f>Lehrpersonen!C59</f>
        <v>0</v>
      </c>
      <c r="D59" s="603">
        <f>Lehrpersonen!D59</f>
        <v>0</v>
      </c>
      <c r="E59" s="604"/>
      <c r="F59" s="596">
        <f>Lehrpersonen!Q59</f>
        <v>0</v>
      </c>
      <c r="G59" s="597">
        <f>Lehrpersonen!E59</f>
        <v>0</v>
      </c>
      <c r="H59" s="598">
        <f>Lehrpersonen!H59</f>
        <v>0</v>
      </c>
      <c r="I59" s="598">
        <f>Lehrpersonen!K59</f>
        <v>0</v>
      </c>
      <c r="J59" s="598">
        <f>Lehrpersonen!J59</f>
        <v>0</v>
      </c>
      <c r="K59" s="599">
        <f>Lehrpersonen!L59</f>
        <v>0</v>
      </c>
      <c r="L59" s="598">
        <f>Lehrpersonen!M59</f>
        <v>0</v>
      </c>
      <c r="M59" s="598">
        <f>Lehrpersonen!O59</f>
        <v>0</v>
      </c>
      <c r="N59" s="598">
        <f>Lehrpersonen!I59</f>
        <v>0</v>
      </c>
      <c r="O59" s="598">
        <f>Lehrpersonen!G59</f>
        <v>0</v>
      </c>
      <c r="Q59" s="501"/>
    </row>
    <row r="60" spans="1:17" ht="23.25" customHeight="1" x14ac:dyDescent="0.25">
      <c r="A60" s="600">
        <f>Lehrpersonen!A60</f>
        <v>0</v>
      </c>
      <c r="B60" s="601">
        <f>Lehrpersonen!B60</f>
        <v>0</v>
      </c>
      <c r="C60" s="602">
        <f>Lehrpersonen!C60</f>
        <v>0</v>
      </c>
      <c r="D60" s="603">
        <f>Lehrpersonen!D60</f>
        <v>0</v>
      </c>
      <c r="E60" s="604"/>
      <c r="F60" s="596">
        <f>Lehrpersonen!Q60</f>
        <v>0</v>
      </c>
      <c r="G60" s="597">
        <f>Lehrpersonen!E60</f>
        <v>0</v>
      </c>
      <c r="H60" s="598">
        <f>Lehrpersonen!H60</f>
        <v>0</v>
      </c>
      <c r="I60" s="598">
        <f>Lehrpersonen!K60</f>
        <v>0</v>
      </c>
      <c r="J60" s="598">
        <f>Lehrpersonen!J60</f>
        <v>0</v>
      </c>
      <c r="K60" s="599">
        <f>Lehrpersonen!L60</f>
        <v>0</v>
      </c>
      <c r="L60" s="598">
        <f>Lehrpersonen!M60</f>
        <v>0</v>
      </c>
      <c r="M60" s="598">
        <f>Lehrpersonen!O60</f>
        <v>0</v>
      </c>
      <c r="N60" s="598">
        <f>Lehrpersonen!I60</f>
        <v>0</v>
      </c>
      <c r="O60" s="598">
        <f>Lehrpersonen!G60</f>
        <v>0</v>
      </c>
      <c r="Q60" s="501"/>
    </row>
    <row r="61" spans="1:17" ht="23.25" customHeight="1" x14ac:dyDescent="0.25">
      <c r="A61" s="600">
        <f>Lehrpersonen!A61</f>
        <v>0</v>
      </c>
      <c r="B61" s="601">
        <f>Lehrpersonen!B61</f>
        <v>0</v>
      </c>
      <c r="C61" s="602">
        <f>Lehrpersonen!C61</f>
        <v>0</v>
      </c>
      <c r="D61" s="603">
        <f>Lehrpersonen!D61</f>
        <v>0</v>
      </c>
      <c r="E61" s="604"/>
      <c r="F61" s="596">
        <f>Lehrpersonen!Q61</f>
        <v>0</v>
      </c>
      <c r="G61" s="597">
        <f>Lehrpersonen!E61</f>
        <v>0</v>
      </c>
      <c r="H61" s="598">
        <f>Lehrpersonen!H61</f>
        <v>0</v>
      </c>
      <c r="I61" s="598">
        <f>Lehrpersonen!K61</f>
        <v>0</v>
      </c>
      <c r="J61" s="598">
        <f>Lehrpersonen!J61</f>
        <v>0</v>
      </c>
      <c r="K61" s="599">
        <f>Lehrpersonen!L61</f>
        <v>0</v>
      </c>
      <c r="L61" s="598">
        <f>Lehrpersonen!M61</f>
        <v>0</v>
      </c>
      <c r="M61" s="598">
        <f>Lehrpersonen!O61</f>
        <v>0</v>
      </c>
      <c r="N61" s="598">
        <f>Lehrpersonen!I61</f>
        <v>0</v>
      </c>
      <c r="O61" s="598">
        <f>Lehrpersonen!G61</f>
        <v>0</v>
      </c>
      <c r="Q61" s="501"/>
    </row>
    <row r="62" spans="1:17" ht="23.25" customHeight="1" x14ac:dyDescent="0.25">
      <c r="A62" s="600">
        <f>Lehrpersonen!A62</f>
        <v>0</v>
      </c>
      <c r="B62" s="601">
        <f>Lehrpersonen!B62</f>
        <v>0</v>
      </c>
      <c r="C62" s="602">
        <f>Lehrpersonen!C62</f>
        <v>0</v>
      </c>
      <c r="D62" s="603">
        <f>Lehrpersonen!D62</f>
        <v>0</v>
      </c>
      <c r="E62" s="604"/>
      <c r="F62" s="596">
        <f>Lehrpersonen!Q62</f>
        <v>0</v>
      </c>
      <c r="G62" s="597">
        <f>Lehrpersonen!E62</f>
        <v>0</v>
      </c>
      <c r="H62" s="598">
        <f>Lehrpersonen!H62</f>
        <v>0</v>
      </c>
      <c r="I62" s="598">
        <f>Lehrpersonen!K62</f>
        <v>0</v>
      </c>
      <c r="J62" s="598">
        <f>Lehrpersonen!J62</f>
        <v>0</v>
      </c>
      <c r="K62" s="599">
        <f>Lehrpersonen!L62</f>
        <v>0</v>
      </c>
      <c r="L62" s="598">
        <f>Lehrpersonen!M62</f>
        <v>0</v>
      </c>
      <c r="M62" s="598">
        <f>Lehrpersonen!O62</f>
        <v>0</v>
      </c>
      <c r="N62" s="598">
        <f>Lehrpersonen!I62</f>
        <v>0</v>
      </c>
      <c r="O62" s="598">
        <f>Lehrpersonen!G62</f>
        <v>0</v>
      </c>
      <c r="Q62" s="501"/>
    </row>
    <row r="63" spans="1:17" ht="23.25" customHeight="1" x14ac:dyDescent="0.25">
      <c r="A63" s="600">
        <f>Lehrpersonen!A63</f>
        <v>0</v>
      </c>
      <c r="B63" s="601">
        <f>Lehrpersonen!B63</f>
        <v>0</v>
      </c>
      <c r="C63" s="602">
        <f>Lehrpersonen!C63</f>
        <v>0</v>
      </c>
      <c r="D63" s="603">
        <f>Lehrpersonen!D63</f>
        <v>0</v>
      </c>
      <c r="E63" s="604"/>
      <c r="F63" s="596">
        <f>Lehrpersonen!Q63</f>
        <v>0</v>
      </c>
      <c r="G63" s="597">
        <f>Lehrpersonen!E63</f>
        <v>0</v>
      </c>
      <c r="H63" s="598">
        <f>Lehrpersonen!H63</f>
        <v>0</v>
      </c>
      <c r="I63" s="598">
        <f>Lehrpersonen!K63</f>
        <v>0</v>
      </c>
      <c r="J63" s="598">
        <f>Lehrpersonen!J63</f>
        <v>0</v>
      </c>
      <c r="K63" s="599">
        <f>Lehrpersonen!L63</f>
        <v>0</v>
      </c>
      <c r="L63" s="598">
        <f>Lehrpersonen!M63</f>
        <v>0</v>
      </c>
      <c r="M63" s="598">
        <f>Lehrpersonen!O63</f>
        <v>0</v>
      </c>
      <c r="N63" s="598">
        <f>Lehrpersonen!I63</f>
        <v>0</v>
      </c>
      <c r="O63" s="598">
        <f>Lehrpersonen!G63</f>
        <v>0</v>
      </c>
      <c r="Q63" s="501"/>
    </row>
    <row r="64" spans="1:17" ht="23.25" customHeight="1" x14ac:dyDescent="0.25">
      <c r="A64" s="600">
        <f>Lehrpersonen!A64</f>
        <v>0</v>
      </c>
      <c r="B64" s="601">
        <f>Lehrpersonen!B64</f>
        <v>0</v>
      </c>
      <c r="C64" s="602">
        <f>Lehrpersonen!C64</f>
        <v>0</v>
      </c>
      <c r="D64" s="603">
        <f>Lehrpersonen!D64</f>
        <v>0</v>
      </c>
      <c r="E64" s="604"/>
      <c r="F64" s="596">
        <f>Lehrpersonen!Q64</f>
        <v>0</v>
      </c>
      <c r="G64" s="597">
        <f>Lehrpersonen!E64</f>
        <v>0</v>
      </c>
      <c r="H64" s="598">
        <f>Lehrpersonen!H64</f>
        <v>0</v>
      </c>
      <c r="I64" s="598">
        <f>Lehrpersonen!K64</f>
        <v>0</v>
      </c>
      <c r="J64" s="598">
        <f>Lehrpersonen!J64</f>
        <v>0</v>
      </c>
      <c r="K64" s="599">
        <f>Lehrpersonen!L64</f>
        <v>0</v>
      </c>
      <c r="L64" s="598">
        <f>Lehrpersonen!M64</f>
        <v>0</v>
      </c>
      <c r="M64" s="598">
        <f>Lehrpersonen!O64</f>
        <v>0</v>
      </c>
      <c r="N64" s="598">
        <f>Lehrpersonen!I64</f>
        <v>0</v>
      </c>
      <c r="O64" s="598">
        <f>Lehrpersonen!G64</f>
        <v>0</v>
      </c>
      <c r="Q64" s="501"/>
    </row>
    <row r="65" spans="1:17" ht="23.25" customHeight="1" x14ac:dyDescent="0.25">
      <c r="A65" s="600">
        <f>Lehrpersonen!A65</f>
        <v>0</v>
      </c>
      <c r="B65" s="601">
        <f>Lehrpersonen!B65</f>
        <v>0</v>
      </c>
      <c r="C65" s="602">
        <f>Lehrpersonen!C65</f>
        <v>0</v>
      </c>
      <c r="D65" s="603">
        <f>Lehrpersonen!D65</f>
        <v>0</v>
      </c>
      <c r="E65" s="604"/>
      <c r="F65" s="596">
        <f>Lehrpersonen!Q65</f>
        <v>0</v>
      </c>
      <c r="G65" s="597">
        <f>Lehrpersonen!E65</f>
        <v>0</v>
      </c>
      <c r="H65" s="598">
        <f>Lehrpersonen!H65</f>
        <v>0</v>
      </c>
      <c r="I65" s="598">
        <f>Lehrpersonen!K65</f>
        <v>0</v>
      </c>
      <c r="J65" s="598">
        <f>Lehrpersonen!J65</f>
        <v>0</v>
      </c>
      <c r="K65" s="599">
        <f>Lehrpersonen!L65</f>
        <v>0</v>
      </c>
      <c r="L65" s="598">
        <f>Lehrpersonen!M65</f>
        <v>0</v>
      </c>
      <c r="M65" s="598">
        <f>Lehrpersonen!O65</f>
        <v>0</v>
      </c>
      <c r="N65" s="598">
        <f>Lehrpersonen!I65</f>
        <v>0</v>
      </c>
      <c r="O65" s="598">
        <f>Lehrpersonen!G65</f>
        <v>0</v>
      </c>
      <c r="Q65" s="501"/>
    </row>
    <row r="66" spans="1:17" ht="23.25" customHeight="1" x14ac:dyDescent="0.25">
      <c r="A66" s="600">
        <f>Lehrpersonen!A66</f>
        <v>0</v>
      </c>
      <c r="B66" s="601">
        <f>Lehrpersonen!B66</f>
        <v>0</v>
      </c>
      <c r="C66" s="602">
        <f>Lehrpersonen!C66</f>
        <v>0</v>
      </c>
      <c r="D66" s="603">
        <f>Lehrpersonen!D66</f>
        <v>0</v>
      </c>
      <c r="E66" s="604"/>
      <c r="F66" s="596">
        <f>Lehrpersonen!Q66</f>
        <v>0</v>
      </c>
      <c r="G66" s="597">
        <f>Lehrpersonen!E66</f>
        <v>0</v>
      </c>
      <c r="H66" s="598">
        <f>Lehrpersonen!H66</f>
        <v>0</v>
      </c>
      <c r="I66" s="598">
        <f>Lehrpersonen!K66</f>
        <v>0</v>
      </c>
      <c r="J66" s="598">
        <f>Lehrpersonen!J66</f>
        <v>0</v>
      </c>
      <c r="K66" s="599">
        <f>Lehrpersonen!L66</f>
        <v>0</v>
      </c>
      <c r="L66" s="598">
        <f>Lehrpersonen!M66</f>
        <v>0</v>
      </c>
      <c r="M66" s="598">
        <f>Lehrpersonen!O66</f>
        <v>0</v>
      </c>
      <c r="N66" s="598">
        <f>Lehrpersonen!I66</f>
        <v>0</v>
      </c>
      <c r="O66" s="598">
        <f>Lehrpersonen!G66</f>
        <v>0</v>
      </c>
      <c r="Q66" s="501"/>
    </row>
    <row r="67" spans="1:17" ht="23.25" customHeight="1" x14ac:dyDescent="0.25">
      <c r="A67" s="600">
        <f>Lehrpersonen!A67</f>
        <v>0</v>
      </c>
      <c r="B67" s="601">
        <f>Lehrpersonen!B67</f>
        <v>0</v>
      </c>
      <c r="C67" s="602">
        <f>Lehrpersonen!C67</f>
        <v>0</v>
      </c>
      <c r="D67" s="603">
        <f>Lehrpersonen!D67</f>
        <v>0</v>
      </c>
      <c r="E67" s="604"/>
      <c r="F67" s="596">
        <f>Lehrpersonen!Q67</f>
        <v>0</v>
      </c>
      <c r="G67" s="597">
        <f>Lehrpersonen!E67</f>
        <v>0</v>
      </c>
      <c r="H67" s="598">
        <f>Lehrpersonen!H67</f>
        <v>0</v>
      </c>
      <c r="I67" s="598">
        <f>Lehrpersonen!K67</f>
        <v>0</v>
      </c>
      <c r="J67" s="598">
        <f>Lehrpersonen!J67</f>
        <v>0</v>
      </c>
      <c r="K67" s="599">
        <f>Lehrpersonen!L67</f>
        <v>0</v>
      </c>
      <c r="L67" s="598">
        <f>Lehrpersonen!M67</f>
        <v>0</v>
      </c>
      <c r="M67" s="598">
        <f>Lehrpersonen!O67</f>
        <v>0</v>
      </c>
      <c r="N67" s="598">
        <f>Lehrpersonen!I67</f>
        <v>0</v>
      </c>
      <c r="O67" s="598">
        <f>Lehrpersonen!G67</f>
        <v>0</v>
      </c>
      <c r="Q67" s="501"/>
    </row>
    <row r="68" spans="1:17" ht="23.25" customHeight="1" x14ac:dyDescent="0.25">
      <c r="A68" s="600">
        <f>Lehrpersonen!A68</f>
        <v>0</v>
      </c>
      <c r="B68" s="601">
        <f>Lehrpersonen!B68</f>
        <v>0</v>
      </c>
      <c r="C68" s="602">
        <f>Lehrpersonen!C68</f>
        <v>0</v>
      </c>
      <c r="D68" s="603">
        <f>Lehrpersonen!D68</f>
        <v>0</v>
      </c>
      <c r="E68" s="604"/>
      <c r="F68" s="596">
        <f>Lehrpersonen!Q68</f>
        <v>0</v>
      </c>
      <c r="G68" s="597">
        <f>Lehrpersonen!E68</f>
        <v>0</v>
      </c>
      <c r="H68" s="598">
        <f>Lehrpersonen!H68</f>
        <v>0</v>
      </c>
      <c r="I68" s="598">
        <f>Lehrpersonen!K68</f>
        <v>0</v>
      </c>
      <c r="J68" s="598">
        <f>Lehrpersonen!J68</f>
        <v>0</v>
      </c>
      <c r="K68" s="599">
        <f>Lehrpersonen!L68</f>
        <v>0</v>
      </c>
      <c r="L68" s="598">
        <f>Lehrpersonen!M68</f>
        <v>0</v>
      </c>
      <c r="M68" s="598">
        <f>Lehrpersonen!O68</f>
        <v>0</v>
      </c>
      <c r="N68" s="598">
        <f>Lehrpersonen!I68</f>
        <v>0</v>
      </c>
      <c r="O68" s="598">
        <f>Lehrpersonen!G68</f>
        <v>0</v>
      </c>
      <c r="Q68" s="501"/>
    </row>
    <row r="69" spans="1:17" ht="23.25" customHeight="1" x14ac:dyDescent="0.25">
      <c r="A69" s="600">
        <f>Lehrpersonen!A69</f>
        <v>0</v>
      </c>
      <c r="B69" s="601">
        <f>Lehrpersonen!B69</f>
        <v>0</v>
      </c>
      <c r="C69" s="602">
        <f>Lehrpersonen!C69</f>
        <v>0</v>
      </c>
      <c r="D69" s="603">
        <f>Lehrpersonen!D69</f>
        <v>0</v>
      </c>
      <c r="E69" s="604"/>
      <c r="F69" s="596">
        <f>Lehrpersonen!Q69</f>
        <v>0</v>
      </c>
      <c r="G69" s="597">
        <f>Lehrpersonen!E69</f>
        <v>0</v>
      </c>
      <c r="H69" s="598">
        <f>Lehrpersonen!H69</f>
        <v>0</v>
      </c>
      <c r="I69" s="598">
        <f>Lehrpersonen!K69</f>
        <v>0</v>
      </c>
      <c r="J69" s="598">
        <f>Lehrpersonen!J69</f>
        <v>0</v>
      </c>
      <c r="K69" s="599">
        <f>Lehrpersonen!L69</f>
        <v>0</v>
      </c>
      <c r="L69" s="598">
        <f>Lehrpersonen!M69</f>
        <v>0</v>
      </c>
      <c r="M69" s="598">
        <f>Lehrpersonen!O69</f>
        <v>0</v>
      </c>
      <c r="N69" s="598">
        <f>Lehrpersonen!I69</f>
        <v>0</v>
      </c>
      <c r="O69" s="598">
        <f>Lehrpersonen!G69</f>
        <v>0</v>
      </c>
      <c r="Q69" s="501"/>
    </row>
    <row r="70" spans="1:17" ht="23.25" customHeight="1" x14ac:dyDescent="0.25">
      <c r="A70" s="600">
        <f>Lehrpersonen!A70</f>
        <v>0</v>
      </c>
      <c r="B70" s="601">
        <f>Lehrpersonen!B70</f>
        <v>0</v>
      </c>
      <c r="C70" s="602">
        <f>Lehrpersonen!C70</f>
        <v>0</v>
      </c>
      <c r="D70" s="603">
        <f>Lehrpersonen!D70</f>
        <v>0</v>
      </c>
      <c r="E70" s="604"/>
      <c r="F70" s="596">
        <f>Lehrpersonen!Q70</f>
        <v>0</v>
      </c>
      <c r="G70" s="597">
        <f>Lehrpersonen!E70</f>
        <v>0</v>
      </c>
      <c r="H70" s="598">
        <f>Lehrpersonen!H70</f>
        <v>0</v>
      </c>
      <c r="I70" s="598">
        <f>Lehrpersonen!K70</f>
        <v>0</v>
      </c>
      <c r="J70" s="598">
        <f>Lehrpersonen!J70</f>
        <v>0</v>
      </c>
      <c r="K70" s="599">
        <f>Lehrpersonen!L70</f>
        <v>0</v>
      </c>
      <c r="L70" s="598">
        <f>Lehrpersonen!M70</f>
        <v>0</v>
      </c>
      <c r="M70" s="598">
        <f>Lehrpersonen!O70</f>
        <v>0</v>
      </c>
      <c r="N70" s="598">
        <f>Lehrpersonen!I70</f>
        <v>0</v>
      </c>
      <c r="O70" s="598">
        <f>Lehrpersonen!G70</f>
        <v>0</v>
      </c>
      <c r="Q70" s="501"/>
    </row>
    <row r="71" spans="1:17" ht="23.25" customHeight="1" x14ac:dyDescent="0.25">
      <c r="A71" s="600">
        <f>Lehrpersonen!A71</f>
        <v>0</v>
      </c>
      <c r="B71" s="601">
        <f>Lehrpersonen!B71</f>
        <v>0</v>
      </c>
      <c r="C71" s="602">
        <f>Lehrpersonen!C71</f>
        <v>0</v>
      </c>
      <c r="D71" s="603">
        <f>Lehrpersonen!D71</f>
        <v>0</v>
      </c>
      <c r="E71" s="604"/>
      <c r="F71" s="596">
        <f>Lehrpersonen!Q71</f>
        <v>0</v>
      </c>
      <c r="G71" s="597">
        <f>Lehrpersonen!E71</f>
        <v>0</v>
      </c>
      <c r="H71" s="598">
        <f>Lehrpersonen!H71</f>
        <v>0</v>
      </c>
      <c r="I71" s="598">
        <f>Lehrpersonen!K71</f>
        <v>0</v>
      </c>
      <c r="J71" s="598">
        <f>Lehrpersonen!J71</f>
        <v>0</v>
      </c>
      <c r="K71" s="599">
        <f>Lehrpersonen!L71</f>
        <v>0</v>
      </c>
      <c r="L71" s="598">
        <f>Lehrpersonen!M71</f>
        <v>0</v>
      </c>
      <c r="M71" s="598">
        <f>Lehrpersonen!O71</f>
        <v>0</v>
      </c>
      <c r="N71" s="598">
        <f>Lehrpersonen!I71</f>
        <v>0</v>
      </c>
      <c r="O71" s="598">
        <f>Lehrpersonen!G71</f>
        <v>0</v>
      </c>
      <c r="Q71" s="501"/>
    </row>
    <row r="72" spans="1:17" ht="23.25" customHeight="1" x14ac:dyDescent="0.25">
      <c r="A72" s="600">
        <f>Lehrpersonen!A72</f>
        <v>0</v>
      </c>
      <c r="B72" s="601">
        <f>Lehrpersonen!B72</f>
        <v>0</v>
      </c>
      <c r="C72" s="602">
        <f>Lehrpersonen!C72</f>
        <v>0</v>
      </c>
      <c r="D72" s="603">
        <f>Lehrpersonen!D72</f>
        <v>0</v>
      </c>
      <c r="E72" s="604"/>
      <c r="F72" s="596">
        <f>Lehrpersonen!Q72</f>
        <v>0</v>
      </c>
      <c r="G72" s="597">
        <f>Lehrpersonen!E72</f>
        <v>0</v>
      </c>
      <c r="H72" s="598">
        <f>Lehrpersonen!H72</f>
        <v>0</v>
      </c>
      <c r="I72" s="598">
        <f>Lehrpersonen!K72</f>
        <v>0</v>
      </c>
      <c r="J72" s="598">
        <f>Lehrpersonen!J72</f>
        <v>0</v>
      </c>
      <c r="K72" s="599">
        <f>Lehrpersonen!L72</f>
        <v>0</v>
      </c>
      <c r="L72" s="598">
        <f>Lehrpersonen!M72</f>
        <v>0</v>
      </c>
      <c r="M72" s="598">
        <f>Lehrpersonen!O72</f>
        <v>0</v>
      </c>
      <c r="N72" s="598">
        <f>Lehrpersonen!I72</f>
        <v>0</v>
      </c>
      <c r="O72" s="598">
        <f>Lehrpersonen!G72</f>
        <v>0</v>
      </c>
      <c r="Q72" s="501"/>
    </row>
    <row r="73" spans="1:17" ht="23.25" customHeight="1" x14ac:dyDescent="0.25">
      <c r="A73" s="600">
        <f>Lehrpersonen!A73</f>
        <v>0</v>
      </c>
      <c r="B73" s="601">
        <f>Lehrpersonen!B73</f>
        <v>0</v>
      </c>
      <c r="C73" s="602">
        <f>Lehrpersonen!C73</f>
        <v>0</v>
      </c>
      <c r="D73" s="603">
        <f>Lehrpersonen!D73</f>
        <v>0</v>
      </c>
      <c r="E73" s="604"/>
      <c r="F73" s="596">
        <f>Lehrpersonen!Q73</f>
        <v>0</v>
      </c>
      <c r="G73" s="597">
        <f>Lehrpersonen!E73</f>
        <v>0</v>
      </c>
      <c r="H73" s="598">
        <f>Lehrpersonen!H73</f>
        <v>0</v>
      </c>
      <c r="I73" s="598">
        <f>Lehrpersonen!K73</f>
        <v>0</v>
      </c>
      <c r="J73" s="598">
        <f>Lehrpersonen!J73</f>
        <v>0</v>
      </c>
      <c r="K73" s="599">
        <f>Lehrpersonen!L73</f>
        <v>0</v>
      </c>
      <c r="L73" s="598">
        <f>Lehrpersonen!M73</f>
        <v>0</v>
      </c>
      <c r="M73" s="598">
        <f>Lehrpersonen!O73</f>
        <v>0</v>
      </c>
      <c r="N73" s="598">
        <f>Lehrpersonen!I73</f>
        <v>0</v>
      </c>
      <c r="O73" s="598">
        <f>Lehrpersonen!G73</f>
        <v>0</v>
      </c>
      <c r="Q73" s="501"/>
    </row>
    <row r="74" spans="1:17" ht="23.25" customHeight="1" x14ac:dyDescent="0.25">
      <c r="A74" s="600">
        <f>Lehrpersonen!A74</f>
        <v>0</v>
      </c>
      <c r="B74" s="601">
        <f>Lehrpersonen!B74</f>
        <v>0</v>
      </c>
      <c r="C74" s="602">
        <f>Lehrpersonen!C74</f>
        <v>0</v>
      </c>
      <c r="D74" s="603">
        <f>Lehrpersonen!D74</f>
        <v>0</v>
      </c>
      <c r="E74" s="604"/>
      <c r="F74" s="596">
        <f>Lehrpersonen!Q74</f>
        <v>0</v>
      </c>
      <c r="G74" s="597">
        <f>Lehrpersonen!E74</f>
        <v>0</v>
      </c>
      <c r="H74" s="598">
        <f>Lehrpersonen!H74</f>
        <v>0</v>
      </c>
      <c r="I74" s="598">
        <f>Lehrpersonen!K74</f>
        <v>0</v>
      </c>
      <c r="J74" s="598">
        <f>Lehrpersonen!J74</f>
        <v>0</v>
      </c>
      <c r="K74" s="599">
        <f>Lehrpersonen!L74</f>
        <v>0</v>
      </c>
      <c r="L74" s="598">
        <f>Lehrpersonen!M74</f>
        <v>0</v>
      </c>
      <c r="M74" s="598">
        <f>Lehrpersonen!O74</f>
        <v>0</v>
      </c>
      <c r="N74" s="598">
        <f>Lehrpersonen!I74</f>
        <v>0</v>
      </c>
      <c r="O74" s="598">
        <f>Lehrpersonen!G74</f>
        <v>0</v>
      </c>
      <c r="Q74" s="501"/>
    </row>
    <row r="75" spans="1:17" ht="23.25" customHeight="1" x14ac:dyDescent="0.25">
      <c r="A75" s="600">
        <f>Lehrpersonen!A75</f>
        <v>0</v>
      </c>
      <c r="B75" s="601">
        <f>Lehrpersonen!B75</f>
        <v>0</v>
      </c>
      <c r="C75" s="602">
        <f>Lehrpersonen!C75</f>
        <v>0</v>
      </c>
      <c r="D75" s="603">
        <f>Lehrpersonen!D75</f>
        <v>0</v>
      </c>
      <c r="E75" s="604"/>
      <c r="F75" s="596">
        <f>Lehrpersonen!Q75</f>
        <v>0</v>
      </c>
      <c r="G75" s="597">
        <f>Lehrpersonen!E75</f>
        <v>0</v>
      </c>
      <c r="H75" s="598">
        <f>Lehrpersonen!H75</f>
        <v>0</v>
      </c>
      <c r="I75" s="598">
        <f>Lehrpersonen!K75</f>
        <v>0</v>
      </c>
      <c r="J75" s="598">
        <f>Lehrpersonen!J75</f>
        <v>0</v>
      </c>
      <c r="K75" s="599">
        <f>Lehrpersonen!L75</f>
        <v>0</v>
      </c>
      <c r="L75" s="598">
        <f>Lehrpersonen!M75</f>
        <v>0</v>
      </c>
      <c r="M75" s="598">
        <f>Lehrpersonen!O75</f>
        <v>0</v>
      </c>
      <c r="N75" s="598">
        <f>Lehrpersonen!I75</f>
        <v>0</v>
      </c>
      <c r="O75" s="598">
        <f>Lehrpersonen!G75</f>
        <v>0</v>
      </c>
      <c r="Q75" s="501"/>
    </row>
    <row r="76" spans="1:17" ht="23.25" customHeight="1" x14ac:dyDescent="0.25">
      <c r="A76" s="600">
        <f>Lehrpersonen!A76</f>
        <v>0</v>
      </c>
      <c r="B76" s="601">
        <f>Lehrpersonen!B76</f>
        <v>0</v>
      </c>
      <c r="C76" s="602">
        <f>Lehrpersonen!C76</f>
        <v>0</v>
      </c>
      <c r="D76" s="603">
        <f>Lehrpersonen!D76</f>
        <v>0</v>
      </c>
      <c r="E76" s="604"/>
      <c r="F76" s="596">
        <f>Lehrpersonen!Q76</f>
        <v>0</v>
      </c>
      <c r="G76" s="597">
        <f>Lehrpersonen!E76</f>
        <v>0</v>
      </c>
      <c r="H76" s="598">
        <f>Lehrpersonen!H76</f>
        <v>0</v>
      </c>
      <c r="I76" s="598">
        <f>Lehrpersonen!K76</f>
        <v>0</v>
      </c>
      <c r="J76" s="598">
        <f>Lehrpersonen!J76</f>
        <v>0</v>
      </c>
      <c r="K76" s="599">
        <f>Lehrpersonen!L76</f>
        <v>0</v>
      </c>
      <c r="L76" s="598">
        <f>Lehrpersonen!M76</f>
        <v>0</v>
      </c>
      <c r="M76" s="598">
        <f>Lehrpersonen!O76</f>
        <v>0</v>
      </c>
      <c r="N76" s="598">
        <f>Lehrpersonen!I76</f>
        <v>0</v>
      </c>
      <c r="O76" s="598">
        <f>Lehrpersonen!G76</f>
        <v>0</v>
      </c>
      <c r="Q76" s="501"/>
    </row>
    <row r="77" spans="1:17" ht="23.25" customHeight="1" x14ac:dyDescent="0.25">
      <c r="A77" s="600">
        <f>Lehrpersonen!A77</f>
        <v>0</v>
      </c>
      <c r="B77" s="601">
        <f>Lehrpersonen!B77</f>
        <v>0</v>
      </c>
      <c r="C77" s="602">
        <f>Lehrpersonen!C77</f>
        <v>0</v>
      </c>
      <c r="D77" s="603">
        <f>Lehrpersonen!D77</f>
        <v>0</v>
      </c>
      <c r="E77" s="604"/>
      <c r="F77" s="596">
        <f>Lehrpersonen!Q77</f>
        <v>0</v>
      </c>
      <c r="G77" s="597">
        <f>Lehrpersonen!E77</f>
        <v>0</v>
      </c>
      <c r="H77" s="598">
        <f>Lehrpersonen!H77</f>
        <v>0</v>
      </c>
      <c r="I77" s="598">
        <f>Lehrpersonen!K77</f>
        <v>0</v>
      </c>
      <c r="J77" s="598">
        <f>Lehrpersonen!J77</f>
        <v>0</v>
      </c>
      <c r="K77" s="599">
        <f>Lehrpersonen!L77</f>
        <v>0</v>
      </c>
      <c r="L77" s="598">
        <f>Lehrpersonen!M77</f>
        <v>0</v>
      </c>
      <c r="M77" s="598">
        <f>Lehrpersonen!O77</f>
        <v>0</v>
      </c>
      <c r="N77" s="598">
        <f>Lehrpersonen!I77</f>
        <v>0</v>
      </c>
      <c r="O77" s="598">
        <f>Lehrpersonen!G77</f>
        <v>0</v>
      </c>
      <c r="Q77" s="501"/>
    </row>
    <row r="78" spans="1:17" ht="23.25" customHeight="1" x14ac:dyDescent="0.25">
      <c r="A78" s="600">
        <f>Lehrpersonen!A78</f>
        <v>0</v>
      </c>
      <c r="B78" s="601">
        <f>Lehrpersonen!B78</f>
        <v>0</v>
      </c>
      <c r="C78" s="602">
        <f>Lehrpersonen!C78</f>
        <v>0</v>
      </c>
      <c r="D78" s="603">
        <f>Lehrpersonen!D78</f>
        <v>0</v>
      </c>
      <c r="E78" s="604"/>
      <c r="F78" s="596">
        <f>Lehrpersonen!Q78</f>
        <v>0</v>
      </c>
      <c r="G78" s="597">
        <f>Lehrpersonen!E78</f>
        <v>0</v>
      </c>
      <c r="H78" s="598">
        <f>Lehrpersonen!H78</f>
        <v>0</v>
      </c>
      <c r="I78" s="598">
        <f>Lehrpersonen!K78</f>
        <v>0</v>
      </c>
      <c r="J78" s="598">
        <f>Lehrpersonen!J78</f>
        <v>0</v>
      </c>
      <c r="K78" s="599">
        <f>Lehrpersonen!L78</f>
        <v>0</v>
      </c>
      <c r="L78" s="598">
        <f>Lehrpersonen!M78</f>
        <v>0</v>
      </c>
      <c r="M78" s="598">
        <f>Lehrpersonen!O78</f>
        <v>0</v>
      </c>
      <c r="N78" s="598">
        <f>Lehrpersonen!I78</f>
        <v>0</v>
      </c>
      <c r="O78" s="598">
        <f>Lehrpersonen!G78</f>
        <v>0</v>
      </c>
      <c r="Q78" s="501"/>
    </row>
    <row r="79" spans="1:17" ht="23.25" customHeight="1" x14ac:dyDescent="0.25">
      <c r="A79" s="600">
        <f>Lehrpersonen!A79</f>
        <v>0</v>
      </c>
      <c r="B79" s="601">
        <f>Lehrpersonen!B79</f>
        <v>0</v>
      </c>
      <c r="C79" s="602">
        <f>Lehrpersonen!C79</f>
        <v>0</v>
      </c>
      <c r="D79" s="603">
        <f>Lehrpersonen!D79</f>
        <v>0</v>
      </c>
      <c r="E79" s="604"/>
      <c r="F79" s="596">
        <f>Lehrpersonen!Q79</f>
        <v>0</v>
      </c>
      <c r="G79" s="597">
        <f>Lehrpersonen!E79</f>
        <v>0</v>
      </c>
      <c r="H79" s="598">
        <f>Lehrpersonen!H79</f>
        <v>0</v>
      </c>
      <c r="I79" s="598">
        <f>Lehrpersonen!K79</f>
        <v>0</v>
      </c>
      <c r="J79" s="598">
        <f>Lehrpersonen!J79</f>
        <v>0</v>
      </c>
      <c r="K79" s="599">
        <f>Lehrpersonen!L79</f>
        <v>0</v>
      </c>
      <c r="L79" s="598">
        <f>Lehrpersonen!M79</f>
        <v>0</v>
      </c>
      <c r="M79" s="598">
        <f>Lehrpersonen!O79</f>
        <v>0</v>
      </c>
      <c r="N79" s="598">
        <f>Lehrpersonen!I79</f>
        <v>0</v>
      </c>
      <c r="O79" s="598">
        <f>Lehrpersonen!G79</f>
        <v>0</v>
      </c>
      <c r="Q79" s="501"/>
    </row>
    <row r="80" spans="1:17" ht="23.25" customHeight="1" x14ac:dyDescent="0.25">
      <c r="A80" s="600">
        <f>Lehrpersonen!A80</f>
        <v>0</v>
      </c>
      <c r="B80" s="601">
        <f>Lehrpersonen!B80</f>
        <v>0</v>
      </c>
      <c r="C80" s="602">
        <f>Lehrpersonen!C80</f>
        <v>0</v>
      </c>
      <c r="D80" s="603">
        <f>Lehrpersonen!D80</f>
        <v>0</v>
      </c>
      <c r="E80" s="604"/>
      <c r="F80" s="596">
        <f>Lehrpersonen!Q80</f>
        <v>0</v>
      </c>
      <c r="G80" s="597">
        <f>Lehrpersonen!E80</f>
        <v>0</v>
      </c>
      <c r="H80" s="598">
        <f>Lehrpersonen!H80</f>
        <v>0</v>
      </c>
      <c r="I80" s="598">
        <f>Lehrpersonen!K80</f>
        <v>0</v>
      </c>
      <c r="J80" s="598">
        <f>Lehrpersonen!J80</f>
        <v>0</v>
      </c>
      <c r="K80" s="599">
        <f>Lehrpersonen!L80</f>
        <v>0</v>
      </c>
      <c r="L80" s="598">
        <f>Lehrpersonen!M80</f>
        <v>0</v>
      </c>
      <c r="M80" s="598">
        <f>Lehrpersonen!O80</f>
        <v>0</v>
      </c>
      <c r="N80" s="598">
        <f>Lehrpersonen!I80</f>
        <v>0</v>
      </c>
      <c r="O80" s="598">
        <f>Lehrpersonen!G80</f>
        <v>0</v>
      </c>
      <c r="Q80" s="501"/>
    </row>
    <row r="81" spans="1:21" ht="23.25" customHeight="1" x14ac:dyDescent="0.25">
      <c r="A81" s="600">
        <f>Lehrpersonen!A81</f>
        <v>0</v>
      </c>
      <c r="B81" s="601">
        <f>Lehrpersonen!B81</f>
        <v>0</v>
      </c>
      <c r="C81" s="602">
        <f>Lehrpersonen!C81</f>
        <v>0</v>
      </c>
      <c r="D81" s="603">
        <f>Lehrpersonen!D81</f>
        <v>0</v>
      </c>
      <c r="E81" s="604"/>
      <c r="F81" s="596">
        <f>Lehrpersonen!Q81</f>
        <v>0</v>
      </c>
      <c r="G81" s="597">
        <f>Lehrpersonen!E81</f>
        <v>0</v>
      </c>
      <c r="H81" s="598">
        <f>Lehrpersonen!H81</f>
        <v>0</v>
      </c>
      <c r="I81" s="598">
        <f>Lehrpersonen!K81</f>
        <v>0</v>
      </c>
      <c r="J81" s="598">
        <f>Lehrpersonen!J81</f>
        <v>0</v>
      </c>
      <c r="K81" s="599">
        <f>Lehrpersonen!L81</f>
        <v>0</v>
      </c>
      <c r="L81" s="598">
        <f>Lehrpersonen!M81</f>
        <v>0</v>
      </c>
      <c r="M81" s="598">
        <f>Lehrpersonen!O81</f>
        <v>0</v>
      </c>
      <c r="N81" s="598">
        <f>Lehrpersonen!I81</f>
        <v>0</v>
      </c>
      <c r="O81" s="598">
        <f>Lehrpersonen!G81</f>
        <v>0</v>
      </c>
      <c r="Q81" s="501"/>
    </row>
    <row r="82" spans="1:21" ht="23.25" customHeight="1" x14ac:dyDescent="0.25">
      <c r="A82" s="600">
        <f>Lehrpersonen!A82</f>
        <v>0</v>
      </c>
      <c r="B82" s="601">
        <f>Lehrpersonen!B82</f>
        <v>0</v>
      </c>
      <c r="C82" s="602">
        <f>Lehrpersonen!C82</f>
        <v>0</v>
      </c>
      <c r="D82" s="603">
        <f>Lehrpersonen!D82</f>
        <v>0</v>
      </c>
      <c r="E82" s="604"/>
      <c r="F82" s="596">
        <f>Lehrpersonen!Q82</f>
        <v>0</v>
      </c>
      <c r="G82" s="597">
        <f>Lehrpersonen!E82</f>
        <v>0</v>
      </c>
      <c r="H82" s="598">
        <f>Lehrpersonen!H82</f>
        <v>0</v>
      </c>
      <c r="I82" s="598">
        <f>Lehrpersonen!K82</f>
        <v>0</v>
      </c>
      <c r="J82" s="598">
        <f>Lehrpersonen!J82</f>
        <v>0</v>
      </c>
      <c r="K82" s="599">
        <f>Lehrpersonen!L82</f>
        <v>0</v>
      </c>
      <c r="L82" s="598">
        <f>Lehrpersonen!M82</f>
        <v>0</v>
      </c>
      <c r="M82" s="598">
        <f>Lehrpersonen!O82</f>
        <v>0</v>
      </c>
      <c r="N82" s="598">
        <f>Lehrpersonen!I82</f>
        <v>0</v>
      </c>
      <c r="O82" s="598">
        <f>Lehrpersonen!G82</f>
        <v>0</v>
      </c>
      <c r="Q82" s="501"/>
    </row>
    <row r="83" spans="1:21" ht="23.25" customHeight="1" x14ac:dyDescent="0.25">
      <c r="A83" s="600">
        <f>Lehrpersonen!A83</f>
        <v>0</v>
      </c>
      <c r="B83" s="601">
        <f>Lehrpersonen!B83</f>
        <v>0</v>
      </c>
      <c r="C83" s="602">
        <f>Lehrpersonen!C83</f>
        <v>0</v>
      </c>
      <c r="D83" s="603">
        <f>Lehrpersonen!D83</f>
        <v>0</v>
      </c>
      <c r="E83" s="604"/>
      <c r="F83" s="596">
        <f>Lehrpersonen!Q83</f>
        <v>0</v>
      </c>
      <c r="G83" s="597">
        <f>Lehrpersonen!E83</f>
        <v>0</v>
      </c>
      <c r="H83" s="598">
        <f>Lehrpersonen!H83</f>
        <v>0</v>
      </c>
      <c r="I83" s="598">
        <f>Lehrpersonen!K83</f>
        <v>0</v>
      </c>
      <c r="J83" s="598">
        <f>Lehrpersonen!J83</f>
        <v>0</v>
      </c>
      <c r="K83" s="599">
        <f>Lehrpersonen!L83</f>
        <v>0</v>
      </c>
      <c r="L83" s="598">
        <f>Lehrpersonen!M83</f>
        <v>0</v>
      </c>
      <c r="M83" s="598">
        <f>Lehrpersonen!O83</f>
        <v>0</v>
      </c>
      <c r="N83" s="598">
        <f>Lehrpersonen!I83</f>
        <v>0</v>
      </c>
      <c r="O83" s="598">
        <f>Lehrpersonen!G83</f>
        <v>0</v>
      </c>
      <c r="Q83" s="501"/>
    </row>
    <row r="84" spans="1:21" ht="23.25" customHeight="1" thickBot="1" x14ac:dyDescent="0.3">
      <c r="A84" s="605">
        <f>Lehrpersonen!A84</f>
        <v>0</v>
      </c>
      <c r="B84" s="606">
        <f>Lehrpersonen!B84</f>
        <v>0</v>
      </c>
      <c r="C84" s="607">
        <f>Lehrpersonen!C84</f>
        <v>0</v>
      </c>
      <c r="D84" s="608">
        <f>Lehrpersonen!D84</f>
        <v>0</v>
      </c>
      <c r="E84" s="604"/>
      <c r="F84" s="609">
        <f>Lehrpersonen!Q84</f>
        <v>0</v>
      </c>
      <c r="G84" s="610">
        <f>Lehrpersonen!E84</f>
        <v>0</v>
      </c>
      <c r="H84" s="611">
        <f>Lehrpersonen!H84</f>
        <v>0</v>
      </c>
      <c r="I84" s="611">
        <f>Lehrpersonen!K84</f>
        <v>0</v>
      </c>
      <c r="J84" s="611">
        <f>Lehrpersonen!J84</f>
        <v>0</v>
      </c>
      <c r="K84" s="612">
        <f>Lehrpersonen!L84</f>
        <v>0</v>
      </c>
      <c r="L84" s="611">
        <f>Lehrpersonen!M84</f>
        <v>0</v>
      </c>
      <c r="M84" s="611">
        <f>Lehrpersonen!O84</f>
        <v>0</v>
      </c>
      <c r="N84" s="611">
        <f>Lehrpersonen!I84</f>
        <v>0</v>
      </c>
      <c r="O84" s="611">
        <f>Lehrpersonen!G84</f>
        <v>0</v>
      </c>
      <c r="Q84" s="501"/>
    </row>
    <row r="85" spans="1:21" s="560" customFormat="1" ht="23.25" customHeight="1" thickTop="1" thickBot="1" x14ac:dyDescent="0.3">
      <c r="A85" s="798" t="s">
        <v>420</v>
      </c>
      <c r="B85" s="799" t="s">
        <v>420</v>
      </c>
      <c r="C85" s="613"/>
      <c r="D85" s="614" t="s">
        <v>352</v>
      </c>
      <c r="E85" s="562"/>
      <c r="F85" s="615">
        <f>Lehrpersonen!Q85</f>
        <v>0</v>
      </c>
      <c r="G85" s="616">
        <f>Lehrpersonen!E85</f>
        <v>0</v>
      </c>
      <c r="H85" s="617">
        <f>Lehrpersonen!H85</f>
        <v>0</v>
      </c>
      <c r="I85" s="618">
        <f>Lehrpersonen!K85</f>
        <v>0</v>
      </c>
      <c r="J85" s="617">
        <f>Lehrpersonen!J85</f>
        <v>0</v>
      </c>
      <c r="K85" s="619">
        <f>Lehrpersonen!L85</f>
        <v>0</v>
      </c>
      <c r="L85" s="617">
        <f>Lehrpersonen!M85</f>
        <v>0</v>
      </c>
      <c r="M85" s="617">
        <f>Lehrpersonen!O85</f>
        <v>0</v>
      </c>
      <c r="N85" s="617">
        <f>Lehrpersonen!I85</f>
        <v>0</v>
      </c>
      <c r="O85" s="620">
        <f>Lehrpersonen!G85</f>
        <v>0</v>
      </c>
    </row>
    <row r="86" spans="1:21" ht="3.75" customHeight="1" thickTop="1" x14ac:dyDescent="0.25">
      <c r="E86" s="502"/>
      <c r="F86" s="503"/>
      <c r="G86" s="501"/>
      <c r="K86" s="501"/>
      <c r="M86" s="504"/>
      <c r="O86" s="504"/>
      <c r="P86" s="504"/>
      <c r="Q86" s="501"/>
      <c r="U86" s="501"/>
    </row>
    <row r="87" spans="1:21" ht="15" x14ac:dyDescent="0.25">
      <c r="B87" s="561"/>
      <c r="C87" s="567"/>
      <c r="D87" s="561" t="s">
        <v>353</v>
      </c>
      <c r="E87" s="501"/>
      <c r="F87" s="503"/>
      <c r="G87" s="797">
        <f>Lehrpersonen!E87</f>
        <v>0</v>
      </c>
      <c r="H87" s="622">
        <f>Lehrpersonen!H87</f>
        <v>0</v>
      </c>
      <c r="I87" s="567"/>
      <c r="J87" s="567"/>
      <c r="K87" s="621">
        <f>Lehrpersonen!L87</f>
        <v>0</v>
      </c>
      <c r="L87" s="622">
        <f>Lehrpersonen!M87</f>
        <v>0</v>
      </c>
      <c r="N87" s="502"/>
      <c r="O87" s="623">
        <f>Lehrpersonen!G87</f>
        <v>0</v>
      </c>
      <c r="P87" s="505"/>
      <c r="Q87" s="501"/>
      <c r="S87" s="505"/>
      <c r="U87" s="501"/>
    </row>
    <row r="88" spans="1:21" ht="3.75" customHeight="1" x14ac:dyDescent="0.25">
      <c r="D88" s="717"/>
      <c r="E88" s="501"/>
      <c r="F88" s="503"/>
      <c r="G88" s="504"/>
      <c r="H88" s="504"/>
      <c r="P88" s="504"/>
      <c r="Q88" s="501"/>
      <c r="S88" s="504"/>
      <c r="U88" s="501"/>
    </row>
    <row r="89" spans="1:21" ht="15" x14ac:dyDescent="0.25">
      <c r="B89" s="561"/>
      <c r="C89" s="567"/>
      <c r="D89" s="561" t="s">
        <v>354</v>
      </c>
      <c r="E89" s="501"/>
      <c r="F89" s="503"/>
      <c r="G89" s="797">
        <f>Lehrpersonen!E89</f>
        <v>0</v>
      </c>
      <c r="H89" s="622">
        <f>Lehrpersonen!H89</f>
        <v>0</v>
      </c>
      <c r="I89" s="567"/>
      <c r="J89" s="567"/>
      <c r="K89" s="621">
        <f>Lehrpersonen!L89</f>
        <v>0</v>
      </c>
      <c r="L89" s="622">
        <f>Lehrpersonen!M89</f>
        <v>0</v>
      </c>
      <c r="N89" s="502"/>
      <c r="O89" s="623">
        <f>Lehrpersonen!G89</f>
        <v>0</v>
      </c>
      <c r="P89" s="505"/>
      <c r="Q89" s="501"/>
      <c r="S89" s="505"/>
      <c r="U89" s="501"/>
    </row>
    <row r="90" spans="1:21" ht="15" x14ac:dyDescent="0.25">
      <c r="M90" s="568"/>
      <c r="Q90" s="501"/>
    </row>
    <row r="91" spans="1:21" ht="3.75" customHeight="1" x14ac:dyDescent="0.25">
      <c r="A91" s="802"/>
      <c r="B91" s="802"/>
      <c r="C91" s="803"/>
      <c r="D91" s="802"/>
      <c r="E91" s="802"/>
      <c r="F91" s="804"/>
      <c r="G91" s="803"/>
      <c r="H91" s="802"/>
      <c r="I91" s="802"/>
      <c r="J91" s="802"/>
      <c r="K91" s="805"/>
      <c r="L91" s="805"/>
      <c r="M91" s="806"/>
      <c r="N91" s="802"/>
      <c r="O91" s="802"/>
      <c r="P91" s="504"/>
      <c r="Q91" s="501"/>
      <c r="S91" s="504"/>
      <c r="U91" s="501"/>
    </row>
    <row r="92" spans="1:21" ht="15" x14ac:dyDescent="0.25">
      <c r="B92" s="561" t="str">
        <f>Konti_ASO!C69</f>
        <v>Schulleit. mit Unterr.Verpflichtung</v>
      </c>
      <c r="C92" s="503">
        <f>IF(OR(Konti_ASO!L65="b",Konti_ASO!C69="SchulleiterIn ist freigestellt!"),"",20+Konti_ASO!I68)</f>
        <v>20</v>
      </c>
      <c r="D92" s="807"/>
      <c r="J92" s="717" t="str">
        <f>"Anzahl berechneter Klassen: "&amp;Konti_ASO!C20</f>
        <v>Anzahl berechneter Klassen: 0</v>
      </c>
      <c r="M92" s="568"/>
      <c r="N92" s="561" t="s">
        <v>426</v>
      </c>
      <c r="O92" s="808">
        <f>SUM(Konti_ASO!E38,Konti_ASO!F40,Konti_ASO!E44:E45)</f>
        <v>0</v>
      </c>
      <c r="Q92" s="501"/>
    </row>
    <row r="93" spans="1:21" ht="15" x14ac:dyDescent="0.25">
      <c r="B93" s="717" t="str">
        <f>LOOKUP(Konti_ASO!L65,Konti_ASO!N65:N67,Konti_ASO!M65:M67)</f>
        <v xml:space="preserve"> ist im Altrecht angestellt (meist L2a2)</v>
      </c>
      <c r="C93" s="502"/>
      <c r="D93" s="501"/>
      <c r="J93" s="717" t="str">
        <f>IF(Konti_ASO!D21-Konti_ASO!C20&lt;&gt;0,"Anzahl eingerichteter Klassen: "&amp;Konti_ASO!D21,"")</f>
        <v/>
      </c>
      <c r="M93" s="568"/>
      <c r="N93" s="561" t="s">
        <v>427</v>
      </c>
      <c r="O93" s="808">
        <f>Konti_ASO!B76</f>
        <v>0</v>
      </c>
      <c r="Q93" s="501"/>
    </row>
    <row r="94" spans="1:21" ht="15" x14ac:dyDescent="0.25">
      <c r="D94" s="501"/>
      <c r="J94" s="561" t="str">
        <f>IF(Konti_ASO!D21-Konti_ASO!C20&lt;&gt;0,"Anzahl schulautonomer Klassen: "&amp;Konti_ASO!D21-Konti_ASO!C20,"")</f>
        <v/>
      </c>
      <c r="M94" s="568"/>
      <c r="Q94" s="501"/>
    </row>
    <row r="95" spans="1:21" ht="3.75" customHeight="1" x14ac:dyDescent="0.25">
      <c r="A95" s="809"/>
      <c r="B95" s="809"/>
      <c r="C95" s="810"/>
      <c r="D95" s="809"/>
      <c r="E95" s="809"/>
      <c r="F95" s="811"/>
      <c r="G95" s="810"/>
      <c r="H95" s="809"/>
      <c r="I95" s="809"/>
      <c r="J95" s="809"/>
      <c r="K95" s="812"/>
      <c r="L95" s="812"/>
      <c r="M95" s="813"/>
      <c r="N95" s="809"/>
      <c r="O95" s="809"/>
      <c r="P95" s="504"/>
      <c r="Q95" s="501"/>
      <c r="S95" s="504"/>
      <c r="U95" s="501"/>
    </row>
    <row r="96" spans="1:21" ht="15" x14ac:dyDescent="0.25">
      <c r="M96" s="568"/>
      <c r="Q96" s="501"/>
    </row>
    <row r="97" spans="1:16" s="506" customFormat="1" ht="15" x14ac:dyDescent="0.25">
      <c r="A97" s="501"/>
      <c r="B97" s="501"/>
      <c r="C97" s="501"/>
      <c r="D97" s="502"/>
      <c r="E97" s="503"/>
      <c r="F97" s="501"/>
      <c r="G97" s="502"/>
      <c r="H97" s="501"/>
      <c r="I97" s="501"/>
      <c r="J97" s="501"/>
      <c r="K97" s="504"/>
      <c r="L97" s="504"/>
      <c r="M97" s="568"/>
      <c r="N97" s="501"/>
      <c r="O97" s="501"/>
      <c r="P97" s="501"/>
    </row>
    <row r="98" spans="1:16" s="506" customFormat="1" ht="15" x14ac:dyDescent="0.25">
      <c r="A98" s="501"/>
      <c r="B98" s="501"/>
      <c r="C98" s="501"/>
      <c r="D98" s="502"/>
      <c r="E98" s="503"/>
      <c r="F98" s="501"/>
      <c r="G98" s="502"/>
      <c r="H98" s="501"/>
      <c r="I98" s="501"/>
      <c r="J98" s="501"/>
      <c r="K98" s="504"/>
      <c r="L98" s="504"/>
      <c r="M98" s="568"/>
      <c r="N98" s="501"/>
      <c r="O98" s="501"/>
      <c r="P98" s="501"/>
    </row>
    <row r="99" spans="1:16" s="506" customFormat="1" ht="15" x14ac:dyDescent="0.25">
      <c r="A99" s="501"/>
      <c r="B99" s="501"/>
      <c r="C99" s="501"/>
      <c r="D99" s="502"/>
      <c r="E99" s="503"/>
      <c r="F99" s="501"/>
      <c r="G99" s="502"/>
      <c r="H99" s="501"/>
      <c r="I99" s="501"/>
      <c r="J99" s="501"/>
      <c r="K99" s="504"/>
      <c r="L99" s="504"/>
      <c r="M99" s="568"/>
      <c r="N99" s="501"/>
      <c r="O99" s="501"/>
      <c r="P99" s="501"/>
    </row>
    <row r="100" spans="1:16" s="506" customFormat="1" ht="15" x14ac:dyDescent="0.25">
      <c r="A100" s="501"/>
      <c r="B100" s="501"/>
      <c r="C100" s="501"/>
      <c r="D100" s="502"/>
      <c r="E100" s="503"/>
      <c r="F100" s="501"/>
      <c r="G100" s="502"/>
      <c r="H100" s="501"/>
      <c r="I100" s="501"/>
      <c r="J100" s="501"/>
      <c r="K100" s="504"/>
      <c r="L100" s="504"/>
      <c r="M100" s="568"/>
      <c r="N100" s="501"/>
      <c r="O100" s="501"/>
      <c r="P100" s="501"/>
    </row>
    <row r="101" spans="1:16" s="506" customFormat="1" ht="15" x14ac:dyDescent="0.25">
      <c r="A101" s="501"/>
      <c r="B101" s="501"/>
      <c r="C101" s="501"/>
      <c r="D101" s="502"/>
      <c r="E101" s="503"/>
      <c r="F101" s="501"/>
      <c r="G101" s="502"/>
      <c r="H101" s="501"/>
      <c r="I101" s="501"/>
      <c r="J101" s="501"/>
      <c r="K101" s="504"/>
      <c r="L101" s="504"/>
      <c r="M101" s="568"/>
      <c r="N101" s="501"/>
      <c r="O101" s="501"/>
      <c r="P101" s="501"/>
    </row>
    <row r="102" spans="1:16" s="506" customFormat="1" ht="15" x14ac:dyDescent="0.25">
      <c r="A102" s="501"/>
      <c r="B102" s="501"/>
      <c r="C102" s="501"/>
      <c r="D102" s="502"/>
      <c r="E102" s="503"/>
      <c r="F102" s="501"/>
      <c r="G102" s="502"/>
      <c r="H102" s="501"/>
      <c r="I102" s="501"/>
      <c r="J102" s="501"/>
      <c r="K102" s="504"/>
      <c r="L102" s="504"/>
      <c r="M102" s="568"/>
      <c r="N102" s="501"/>
      <c r="O102" s="501"/>
      <c r="P102" s="501"/>
    </row>
    <row r="103" spans="1:16" s="506" customFormat="1" ht="15" x14ac:dyDescent="0.25">
      <c r="A103" s="501"/>
      <c r="B103" s="501"/>
      <c r="C103" s="501"/>
      <c r="D103" s="502"/>
      <c r="E103" s="503"/>
      <c r="F103" s="501"/>
      <c r="G103" s="502"/>
      <c r="H103" s="501"/>
      <c r="I103" s="501"/>
      <c r="J103" s="501"/>
      <c r="K103" s="504"/>
      <c r="L103" s="504"/>
      <c r="M103" s="568"/>
      <c r="N103" s="501"/>
      <c r="O103" s="501"/>
      <c r="P103" s="501"/>
    </row>
    <row r="104" spans="1:16" s="506" customFormat="1" ht="15" x14ac:dyDescent="0.25">
      <c r="A104" s="501"/>
      <c r="B104" s="501"/>
      <c r="C104" s="501"/>
      <c r="D104" s="502"/>
      <c r="E104" s="503"/>
      <c r="F104" s="501"/>
      <c r="G104" s="502"/>
      <c r="H104" s="501"/>
      <c r="I104" s="501"/>
      <c r="J104" s="501"/>
      <c r="K104" s="504"/>
      <c r="L104" s="504"/>
      <c r="M104" s="568"/>
      <c r="N104" s="501"/>
      <c r="O104" s="501"/>
      <c r="P104" s="501"/>
    </row>
    <row r="105" spans="1:16" s="506" customFormat="1" ht="15" x14ac:dyDescent="0.25">
      <c r="A105" s="501"/>
      <c r="B105" s="501"/>
      <c r="C105" s="501"/>
      <c r="D105" s="502"/>
      <c r="E105" s="503"/>
      <c r="F105" s="501"/>
      <c r="G105" s="502"/>
      <c r="H105" s="501"/>
      <c r="I105" s="501"/>
      <c r="J105" s="501"/>
      <c r="K105" s="504"/>
      <c r="L105" s="504"/>
      <c r="M105" s="568"/>
      <c r="N105" s="501"/>
      <c r="O105" s="501"/>
      <c r="P105" s="501"/>
    </row>
    <row r="106" spans="1:16" s="506" customFormat="1" ht="15" x14ac:dyDescent="0.25">
      <c r="A106" s="501"/>
      <c r="B106" s="501"/>
      <c r="C106" s="501"/>
      <c r="D106" s="502"/>
      <c r="E106" s="503"/>
      <c r="F106" s="501"/>
      <c r="G106" s="502"/>
      <c r="H106" s="501"/>
      <c r="I106" s="501"/>
      <c r="J106" s="501"/>
      <c r="K106" s="504"/>
      <c r="L106" s="504"/>
      <c r="M106" s="568"/>
      <c r="N106" s="501"/>
      <c r="O106" s="501"/>
      <c r="P106" s="501"/>
    </row>
    <row r="107" spans="1:16" s="506" customFormat="1" ht="15" x14ac:dyDescent="0.25">
      <c r="A107" s="501"/>
      <c r="B107" s="501"/>
      <c r="C107" s="501"/>
      <c r="D107" s="502"/>
      <c r="E107" s="503"/>
      <c r="F107" s="501"/>
      <c r="G107" s="502"/>
      <c r="H107" s="501"/>
      <c r="I107" s="501"/>
      <c r="J107" s="501"/>
      <c r="K107" s="504"/>
      <c r="L107" s="504"/>
      <c r="M107" s="568"/>
      <c r="N107" s="501"/>
      <c r="O107" s="501"/>
      <c r="P107" s="501"/>
    </row>
    <row r="108" spans="1:16" s="506" customFormat="1" ht="15" x14ac:dyDescent="0.25">
      <c r="A108" s="501"/>
      <c r="B108" s="501"/>
      <c r="C108" s="501"/>
      <c r="D108" s="502"/>
      <c r="E108" s="503"/>
      <c r="F108" s="501"/>
      <c r="G108" s="502"/>
      <c r="H108" s="501"/>
      <c r="I108" s="501"/>
      <c r="J108" s="501"/>
      <c r="K108" s="504"/>
      <c r="L108" s="504"/>
      <c r="M108" s="568"/>
      <c r="N108" s="501"/>
      <c r="O108" s="501"/>
      <c r="P108" s="501"/>
    </row>
    <row r="109" spans="1:16" s="506" customFormat="1" ht="15" x14ac:dyDescent="0.25">
      <c r="A109" s="501"/>
      <c r="B109" s="501"/>
      <c r="C109" s="501"/>
      <c r="D109" s="502"/>
      <c r="E109" s="503"/>
      <c r="F109" s="501"/>
      <c r="G109" s="502"/>
      <c r="H109" s="501"/>
      <c r="I109" s="501"/>
      <c r="J109" s="501"/>
      <c r="K109" s="504"/>
      <c r="L109" s="504"/>
      <c r="M109" s="568"/>
      <c r="N109" s="501"/>
      <c r="O109" s="501"/>
      <c r="P109" s="501"/>
    </row>
    <row r="110" spans="1:16" s="506" customFormat="1" ht="15" x14ac:dyDescent="0.25">
      <c r="A110" s="501"/>
      <c r="B110" s="501"/>
      <c r="C110" s="501"/>
      <c r="D110" s="502"/>
      <c r="E110" s="503"/>
      <c r="F110" s="501"/>
      <c r="G110" s="502"/>
      <c r="H110" s="501"/>
      <c r="I110" s="501"/>
      <c r="J110" s="501"/>
      <c r="K110" s="504"/>
      <c r="L110" s="504"/>
      <c r="M110" s="568"/>
      <c r="N110" s="501"/>
      <c r="O110" s="501"/>
      <c r="P110" s="501"/>
    </row>
    <row r="111" spans="1:16" s="506" customFormat="1" ht="15" x14ac:dyDescent="0.25">
      <c r="A111" s="501"/>
      <c r="B111" s="501"/>
      <c r="C111" s="501"/>
      <c r="D111" s="502"/>
      <c r="E111" s="503"/>
      <c r="F111" s="501"/>
      <c r="G111" s="502"/>
      <c r="H111" s="501"/>
      <c r="I111" s="501"/>
      <c r="J111" s="501"/>
      <c r="K111" s="504"/>
      <c r="L111" s="504"/>
      <c r="M111" s="568"/>
      <c r="N111" s="501"/>
      <c r="O111" s="501"/>
      <c r="P111" s="501"/>
    </row>
    <row r="112" spans="1:16" s="506" customFormat="1" ht="15" x14ac:dyDescent="0.25">
      <c r="A112" s="501"/>
      <c r="B112" s="501"/>
      <c r="C112" s="501"/>
      <c r="D112" s="502"/>
      <c r="E112" s="503"/>
      <c r="F112" s="501"/>
      <c r="G112" s="502"/>
      <c r="H112" s="501"/>
      <c r="I112" s="501"/>
      <c r="J112" s="501"/>
      <c r="K112" s="504"/>
      <c r="L112" s="504"/>
      <c r="M112" s="568"/>
      <c r="N112" s="501"/>
      <c r="O112" s="501"/>
      <c r="P112" s="501"/>
    </row>
    <row r="113" spans="1:16" s="506" customFormat="1" ht="15" x14ac:dyDescent="0.25">
      <c r="A113" s="501"/>
      <c r="B113" s="501"/>
      <c r="C113" s="501"/>
      <c r="D113" s="502"/>
      <c r="E113" s="503"/>
      <c r="F113" s="501"/>
      <c r="G113" s="502"/>
      <c r="H113" s="501"/>
      <c r="I113" s="501"/>
      <c r="J113" s="501"/>
      <c r="K113" s="504"/>
      <c r="L113" s="504"/>
      <c r="M113" s="568"/>
      <c r="N113" s="501"/>
      <c r="O113" s="501"/>
      <c r="P113" s="501"/>
    </row>
    <row r="114" spans="1:16" s="506" customFormat="1" ht="15" x14ac:dyDescent="0.25">
      <c r="A114" s="501"/>
      <c r="B114" s="501"/>
      <c r="C114" s="501"/>
      <c r="D114" s="502"/>
      <c r="E114" s="503"/>
      <c r="F114" s="501"/>
      <c r="G114" s="502"/>
      <c r="H114" s="501"/>
      <c r="I114" s="501"/>
      <c r="J114" s="501"/>
      <c r="K114" s="504"/>
      <c r="L114" s="504"/>
      <c r="M114" s="568"/>
      <c r="N114" s="501"/>
      <c r="O114" s="501"/>
      <c r="P114" s="501"/>
    </row>
    <row r="115" spans="1:16" s="506" customFormat="1" ht="15" x14ac:dyDescent="0.25">
      <c r="A115" s="501"/>
      <c r="B115" s="501"/>
      <c r="C115" s="501"/>
      <c r="D115" s="502"/>
      <c r="E115" s="503"/>
      <c r="F115" s="501"/>
      <c r="G115" s="502"/>
      <c r="H115" s="501"/>
      <c r="I115" s="501"/>
      <c r="J115" s="501"/>
      <c r="K115" s="504"/>
      <c r="L115" s="504"/>
      <c r="M115" s="568"/>
      <c r="N115" s="501"/>
      <c r="O115" s="501"/>
      <c r="P115" s="501"/>
    </row>
    <row r="116" spans="1:16" s="506" customFormat="1" ht="15" x14ac:dyDescent="0.25">
      <c r="A116" s="501"/>
      <c r="B116" s="501"/>
      <c r="C116" s="501"/>
      <c r="D116" s="502"/>
      <c r="E116" s="503"/>
      <c r="F116" s="501"/>
      <c r="G116" s="502"/>
      <c r="H116" s="501"/>
      <c r="I116" s="501"/>
      <c r="J116" s="501"/>
      <c r="K116" s="504"/>
      <c r="L116" s="504"/>
      <c r="M116" s="568"/>
      <c r="N116" s="501"/>
      <c r="O116" s="501"/>
      <c r="P116" s="501"/>
    </row>
    <row r="117" spans="1:16" s="506" customFormat="1" ht="15" x14ac:dyDescent="0.25">
      <c r="A117" s="501"/>
      <c r="B117" s="501"/>
      <c r="C117" s="501"/>
      <c r="D117" s="502"/>
      <c r="E117" s="503"/>
      <c r="F117" s="501"/>
      <c r="G117" s="502"/>
      <c r="H117" s="501"/>
      <c r="I117" s="501"/>
      <c r="J117" s="501"/>
      <c r="K117" s="504"/>
      <c r="L117" s="504"/>
      <c r="M117" s="568"/>
      <c r="N117" s="501"/>
      <c r="O117" s="501"/>
      <c r="P117" s="501"/>
    </row>
    <row r="118" spans="1:16" s="506" customFormat="1" ht="15" x14ac:dyDescent="0.25">
      <c r="A118" s="501"/>
      <c r="B118" s="501"/>
      <c r="C118" s="501"/>
      <c r="D118" s="502"/>
      <c r="E118" s="503"/>
      <c r="F118" s="501"/>
      <c r="G118" s="502"/>
      <c r="H118" s="501"/>
      <c r="I118" s="501"/>
      <c r="J118" s="501"/>
      <c r="K118" s="504"/>
      <c r="L118" s="504"/>
      <c r="M118" s="568"/>
      <c r="N118" s="501"/>
      <c r="O118" s="501"/>
      <c r="P118" s="501"/>
    </row>
    <row r="119" spans="1:16" s="506" customFormat="1" ht="15" x14ac:dyDescent="0.25">
      <c r="A119" s="501"/>
      <c r="B119" s="501"/>
      <c r="C119" s="501"/>
      <c r="D119" s="502"/>
      <c r="E119" s="503"/>
      <c r="F119" s="501"/>
      <c r="G119" s="502"/>
      <c r="H119" s="501"/>
      <c r="I119" s="501"/>
      <c r="J119" s="501"/>
      <c r="K119" s="504"/>
      <c r="L119" s="504"/>
      <c r="M119" s="568"/>
      <c r="N119" s="501"/>
      <c r="O119" s="501"/>
      <c r="P119" s="501"/>
    </row>
    <row r="120" spans="1:16" s="506" customFormat="1" ht="15" x14ac:dyDescent="0.25">
      <c r="A120" s="501"/>
      <c r="B120" s="501"/>
      <c r="C120" s="501"/>
      <c r="D120" s="502"/>
      <c r="E120" s="503"/>
      <c r="F120" s="501"/>
      <c r="G120" s="502"/>
      <c r="H120" s="501"/>
      <c r="I120" s="501"/>
      <c r="J120" s="501"/>
      <c r="K120" s="504"/>
      <c r="L120" s="504"/>
      <c r="M120" s="568"/>
      <c r="N120" s="501"/>
      <c r="O120" s="501"/>
      <c r="P120" s="501"/>
    </row>
    <row r="121" spans="1:16" s="506" customFormat="1" ht="15" x14ac:dyDescent="0.25">
      <c r="A121" s="501"/>
      <c r="B121" s="501"/>
      <c r="C121" s="501"/>
      <c r="D121" s="502"/>
      <c r="E121" s="503"/>
      <c r="F121" s="501"/>
      <c r="G121" s="502"/>
      <c r="H121" s="501"/>
      <c r="I121" s="501"/>
      <c r="J121" s="501"/>
      <c r="K121" s="504"/>
      <c r="L121" s="504"/>
      <c r="M121" s="568"/>
      <c r="N121" s="501"/>
      <c r="O121" s="501"/>
      <c r="P121" s="501"/>
    </row>
    <row r="122" spans="1:16" s="506" customFormat="1" ht="15" x14ac:dyDescent="0.25">
      <c r="A122" s="501"/>
      <c r="B122" s="501"/>
      <c r="C122" s="501"/>
      <c r="D122" s="502"/>
      <c r="E122" s="503"/>
      <c r="F122" s="501"/>
      <c r="G122" s="502"/>
      <c r="H122" s="501"/>
      <c r="I122" s="501"/>
      <c r="J122" s="501"/>
      <c r="K122" s="504"/>
      <c r="L122" s="504"/>
      <c r="M122" s="568"/>
      <c r="N122" s="501"/>
      <c r="O122" s="501"/>
      <c r="P122" s="501"/>
    </row>
    <row r="123" spans="1:16" s="506" customFormat="1" ht="15" x14ac:dyDescent="0.25">
      <c r="A123" s="501"/>
      <c r="B123" s="501"/>
      <c r="C123" s="501"/>
      <c r="D123" s="502"/>
      <c r="E123" s="503"/>
      <c r="F123" s="501"/>
      <c r="G123" s="502"/>
      <c r="H123" s="501"/>
      <c r="I123" s="501"/>
      <c r="J123" s="501"/>
      <c r="K123" s="504"/>
      <c r="L123" s="504"/>
      <c r="M123" s="568"/>
      <c r="N123" s="501"/>
      <c r="O123" s="501"/>
      <c r="P123" s="501"/>
    </row>
    <row r="124" spans="1:16" s="506" customFormat="1" ht="15" x14ac:dyDescent="0.25">
      <c r="A124" s="501"/>
      <c r="B124" s="501"/>
      <c r="C124" s="501"/>
      <c r="D124" s="502"/>
      <c r="E124" s="503"/>
      <c r="F124" s="501"/>
      <c r="G124" s="502"/>
      <c r="H124" s="501"/>
      <c r="I124" s="501"/>
      <c r="J124" s="501"/>
      <c r="K124" s="504"/>
      <c r="L124" s="504"/>
      <c r="M124" s="568"/>
      <c r="N124" s="501"/>
      <c r="O124" s="501"/>
      <c r="P124" s="501"/>
    </row>
    <row r="125" spans="1:16" s="506" customFormat="1" ht="15" x14ac:dyDescent="0.25">
      <c r="A125" s="501"/>
      <c r="B125" s="501"/>
      <c r="C125" s="501"/>
      <c r="D125" s="502"/>
      <c r="E125" s="503"/>
      <c r="F125" s="501"/>
      <c r="G125" s="502"/>
      <c r="H125" s="501"/>
      <c r="I125" s="501"/>
      <c r="J125" s="501"/>
      <c r="K125" s="504"/>
      <c r="L125" s="504"/>
      <c r="M125" s="568"/>
      <c r="N125" s="501"/>
      <c r="O125" s="501"/>
      <c r="P125" s="501"/>
    </row>
    <row r="126" spans="1:16" s="506" customFormat="1" ht="15" x14ac:dyDescent="0.25">
      <c r="A126" s="501"/>
      <c r="B126" s="501"/>
      <c r="C126" s="501"/>
      <c r="D126" s="502"/>
      <c r="E126" s="503"/>
      <c r="F126" s="501"/>
      <c r="G126" s="502"/>
      <c r="H126" s="501"/>
      <c r="I126" s="501"/>
      <c r="J126" s="501"/>
      <c r="K126" s="504"/>
      <c r="L126" s="504"/>
      <c r="M126" s="568"/>
      <c r="N126" s="501"/>
      <c r="O126" s="501"/>
      <c r="P126" s="501"/>
    </row>
    <row r="127" spans="1:16" s="506" customFormat="1" ht="15" x14ac:dyDescent="0.25">
      <c r="A127" s="501"/>
      <c r="B127" s="501"/>
      <c r="C127" s="501"/>
      <c r="D127" s="502"/>
      <c r="E127" s="503"/>
      <c r="F127" s="501"/>
      <c r="G127" s="502"/>
      <c r="H127" s="501"/>
      <c r="I127" s="501"/>
      <c r="J127" s="501"/>
      <c r="K127" s="504"/>
      <c r="L127" s="504"/>
      <c r="M127" s="568"/>
      <c r="N127" s="501"/>
      <c r="O127" s="501"/>
      <c r="P127" s="501"/>
    </row>
    <row r="128" spans="1:16" s="506" customFormat="1" ht="15" x14ac:dyDescent="0.25">
      <c r="A128" s="501"/>
      <c r="B128" s="501"/>
      <c r="C128" s="501"/>
      <c r="D128" s="502"/>
      <c r="E128" s="503"/>
      <c r="F128" s="501"/>
      <c r="G128" s="502"/>
      <c r="H128" s="501"/>
      <c r="I128" s="501"/>
      <c r="J128" s="501"/>
      <c r="K128" s="504"/>
      <c r="L128" s="504"/>
      <c r="M128" s="568"/>
      <c r="N128" s="501"/>
      <c r="O128" s="501"/>
      <c r="P128" s="501"/>
    </row>
    <row r="129" spans="1:16" s="506" customFormat="1" ht="15" x14ac:dyDescent="0.25">
      <c r="A129" s="501"/>
      <c r="B129" s="501"/>
      <c r="C129" s="501"/>
      <c r="D129" s="502"/>
      <c r="E129" s="503"/>
      <c r="F129" s="501"/>
      <c r="G129" s="502"/>
      <c r="H129" s="501"/>
      <c r="I129" s="501"/>
      <c r="J129" s="501"/>
      <c r="K129" s="504"/>
      <c r="L129" s="504"/>
      <c r="M129" s="568"/>
      <c r="N129" s="501"/>
      <c r="O129" s="501"/>
      <c r="P129" s="501"/>
    </row>
    <row r="130" spans="1:16" s="506" customFormat="1" ht="15" x14ac:dyDescent="0.25">
      <c r="A130" s="501"/>
      <c r="B130" s="501"/>
      <c r="C130" s="501"/>
      <c r="D130" s="502"/>
      <c r="E130" s="503"/>
      <c r="F130" s="501"/>
      <c r="G130" s="502"/>
      <c r="H130" s="501"/>
      <c r="I130" s="501"/>
      <c r="J130" s="501"/>
      <c r="K130" s="504"/>
      <c r="L130" s="504"/>
      <c r="M130" s="568"/>
      <c r="N130" s="501"/>
      <c r="O130" s="501"/>
      <c r="P130" s="501"/>
    </row>
    <row r="131" spans="1:16" s="506" customFormat="1" ht="15" x14ac:dyDescent="0.25">
      <c r="A131" s="501"/>
      <c r="B131" s="501"/>
      <c r="C131" s="501"/>
      <c r="D131" s="502"/>
      <c r="E131" s="503"/>
      <c r="F131" s="501"/>
      <c r="G131" s="502"/>
      <c r="H131" s="501"/>
      <c r="I131" s="501"/>
      <c r="J131" s="501"/>
      <c r="K131" s="504"/>
      <c r="L131" s="504"/>
      <c r="M131" s="568"/>
      <c r="N131" s="501"/>
      <c r="O131" s="501"/>
      <c r="P131" s="501"/>
    </row>
    <row r="132" spans="1:16" s="506" customFormat="1" ht="15" x14ac:dyDescent="0.25">
      <c r="A132" s="501"/>
      <c r="B132" s="501"/>
      <c r="C132" s="501"/>
      <c r="D132" s="502"/>
      <c r="E132" s="503"/>
      <c r="F132" s="501"/>
      <c r="G132" s="502"/>
      <c r="H132" s="501"/>
      <c r="I132" s="501"/>
      <c r="J132" s="501"/>
      <c r="K132" s="504"/>
      <c r="L132" s="504"/>
      <c r="M132" s="568"/>
      <c r="N132" s="501"/>
      <c r="O132" s="501"/>
      <c r="P132" s="501"/>
    </row>
    <row r="133" spans="1:16" s="506" customFormat="1" ht="15" x14ac:dyDescent="0.25">
      <c r="A133" s="501"/>
      <c r="B133" s="501"/>
      <c r="C133" s="501"/>
      <c r="D133" s="502"/>
      <c r="E133" s="503"/>
      <c r="F133" s="501"/>
      <c r="G133" s="502"/>
      <c r="H133" s="501"/>
      <c r="I133" s="501"/>
      <c r="J133" s="501"/>
      <c r="K133" s="504"/>
      <c r="L133" s="504"/>
      <c r="M133" s="568"/>
      <c r="N133" s="501"/>
      <c r="O133" s="501"/>
      <c r="P133" s="501"/>
    </row>
    <row r="134" spans="1:16" s="506" customFormat="1" ht="15" x14ac:dyDescent="0.25">
      <c r="A134" s="501"/>
      <c r="B134" s="501"/>
      <c r="C134" s="501"/>
      <c r="D134" s="502"/>
      <c r="E134" s="503"/>
      <c r="F134" s="501"/>
      <c r="G134" s="502"/>
      <c r="H134" s="501"/>
      <c r="I134" s="501"/>
      <c r="J134" s="501"/>
      <c r="K134" s="504"/>
      <c r="L134" s="504"/>
      <c r="M134" s="568"/>
      <c r="N134" s="501"/>
      <c r="O134" s="501"/>
      <c r="P134" s="501"/>
    </row>
    <row r="135" spans="1:16" s="506" customFormat="1" ht="15" x14ac:dyDescent="0.25">
      <c r="A135" s="501"/>
      <c r="B135" s="501"/>
      <c r="C135" s="501"/>
      <c r="D135" s="502"/>
      <c r="E135" s="503"/>
      <c r="F135" s="501"/>
      <c r="G135" s="502"/>
      <c r="H135" s="501"/>
      <c r="I135" s="501"/>
      <c r="J135" s="501"/>
      <c r="K135" s="504"/>
      <c r="L135" s="504"/>
      <c r="M135" s="568"/>
      <c r="N135" s="501"/>
      <c r="O135" s="501"/>
      <c r="P135" s="501"/>
    </row>
    <row r="136" spans="1:16" s="506" customFormat="1" ht="15" x14ac:dyDescent="0.25">
      <c r="A136" s="501"/>
      <c r="B136" s="501"/>
      <c r="C136" s="501"/>
      <c r="D136" s="502"/>
      <c r="E136" s="503"/>
      <c r="F136" s="501"/>
      <c r="G136" s="502"/>
      <c r="H136" s="501"/>
      <c r="I136" s="501"/>
      <c r="J136" s="501"/>
      <c r="K136" s="504"/>
      <c r="L136" s="504"/>
      <c r="M136" s="568"/>
      <c r="N136" s="501"/>
      <c r="O136" s="501"/>
      <c r="P136" s="501"/>
    </row>
    <row r="137" spans="1:16" s="506" customFormat="1" ht="15" x14ac:dyDescent="0.25">
      <c r="A137" s="501"/>
      <c r="B137" s="501"/>
      <c r="C137" s="501"/>
      <c r="D137" s="502"/>
      <c r="E137" s="503"/>
      <c r="F137" s="501"/>
      <c r="G137" s="502"/>
      <c r="H137" s="501"/>
      <c r="I137" s="501"/>
      <c r="J137" s="501"/>
      <c r="K137" s="504"/>
      <c r="L137" s="504"/>
      <c r="M137" s="568"/>
      <c r="N137" s="501"/>
      <c r="O137" s="501"/>
      <c r="P137" s="501"/>
    </row>
    <row r="138" spans="1:16" s="506" customFormat="1" ht="15" x14ac:dyDescent="0.25">
      <c r="A138" s="501"/>
      <c r="B138" s="501"/>
      <c r="C138" s="501"/>
      <c r="D138" s="502"/>
      <c r="E138" s="503"/>
      <c r="F138" s="501"/>
      <c r="G138" s="502"/>
      <c r="H138" s="501"/>
      <c r="I138" s="501"/>
      <c r="J138" s="501"/>
      <c r="K138" s="504"/>
      <c r="L138" s="504"/>
      <c r="M138" s="568"/>
      <c r="N138" s="501"/>
      <c r="O138" s="501"/>
      <c r="P138" s="501"/>
    </row>
    <row r="139" spans="1:16" s="506" customFormat="1" ht="15" x14ac:dyDescent="0.25">
      <c r="A139" s="501"/>
      <c r="B139" s="501"/>
      <c r="C139" s="501"/>
      <c r="D139" s="502"/>
      <c r="E139" s="503"/>
      <c r="F139" s="501"/>
      <c r="G139" s="502"/>
      <c r="H139" s="501"/>
      <c r="I139" s="501"/>
      <c r="J139" s="501"/>
      <c r="K139" s="504"/>
      <c r="L139" s="504"/>
      <c r="M139" s="568"/>
      <c r="N139" s="501"/>
      <c r="O139" s="501"/>
      <c r="P139" s="501"/>
    </row>
    <row r="140" spans="1:16" s="506" customFormat="1" ht="15" x14ac:dyDescent="0.25">
      <c r="A140" s="501"/>
      <c r="B140" s="501"/>
      <c r="C140" s="501"/>
      <c r="D140" s="502"/>
      <c r="E140" s="503"/>
      <c r="F140" s="501"/>
      <c r="G140" s="502"/>
      <c r="H140" s="501"/>
      <c r="I140" s="501"/>
      <c r="J140" s="501"/>
      <c r="K140" s="504"/>
      <c r="L140" s="504"/>
      <c r="M140" s="568"/>
      <c r="N140" s="501"/>
      <c r="O140" s="501"/>
      <c r="P140" s="501"/>
    </row>
    <row r="141" spans="1:16" s="506" customFormat="1" ht="15" x14ac:dyDescent="0.25">
      <c r="A141" s="501"/>
      <c r="B141" s="501"/>
      <c r="C141" s="501"/>
      <c r="D141" s="502"/>
      <c r="E141" s="503"/>
      <c r="F141" s="501"/>
      <c r="G141" s="502"/>
      <c r="H141" s="501"/>
      <c r="I141" s="501"/>
      <c r="J141" s="501"/>
      <c r="K141" s="504"/>
      <c r="L141" s="504"/>
      <c r="M141" s="568"/>
      <c r="N141" s="501"/>
      <c r="O141" s="501"/>
      <c r="P141" s="501"/>
    </row>
    <row r="142" spans="1:16" s="506" customFormat="1" ht="15" x14ac:dyDescent="0.25">
      <c r="A142" s="501"/>
      <c r="B142" s="501"/>
      <c r="C142" s="501"/>
      <c r="D142" s="502"/>
      <c r="E142" s="503"/>
      <c r="F142" s="501"/>
      <c r="G142" s="502"/>
      <c r="H142" s="501"/>
      <c r="I142" s="501"/>
      <c r="J142" s="501"/>
      <c r="K142" s="504"/>
      <c r="L142" s="504"/>
      <c r="M142" s="568"/>
      <c r="N142" s="501"/>
      <c r="O142" s="501"/>
      <c r="P142" s="501"/>
    </row>
    <row r="143" spans="1:16" s="506" customFormat="1" ht="15" x14ac:dyDescent="0.25">
      <c r="A143" s="501"/>
      <c r="B143" s="501"/>
      <c r="C143" s="501"/>
      <c r="D143" s="502"/>
      <c r="E143" s="503"/>
      <c r="F143" s="501"/>
      <c r="G143" s="502"/>
      <c r="H143" s="501"/>
      <c r="I143" s="501"/>
      <c r="J143" s="501"/>
      <c r="K143" s="504"/>
      <c r="L143" s="504"/>
      <c r="M143" s="568"/>
      <c r="N143" s="501"/>
      <c r="O143" s="501"/>
      <c r="P143" s="501"/>
    </row>
    <row r="144" spans="1:16" s="506" customFormat="1" ht="15" x14ac:dyDescent="0.25">
      <c r="A144" s="501"/>
      <c r="B144" s="501"/>
      <c r="C144" s="501"/>
      <c r="D144" s="502"/>
      <c r="E144" s="503"/>
      <c r="F144" s="501"/>
      <c r="G144" s="502"/>
      <c r="H144" s="501"/>
      <c r="I144" s="501"/>
      <c r="J144" s="501"/>
      <c r="K144" s="504"/>
      <c r="L144" s="504"/>
      <c r="M144" s="568"/>
      <c r="N144" s="501"/>
      <c r="O144" s="501"/>
      <c r="P144" s="501"/>
    </row>
    <row r="145" spans="1:16" s="506" customFormat="1" ht="15" x14ac:dyDescent="0.25">
      <c r="A145" s="501"/>
      <c r="B145" s="501"/>
      <c r="C145" s="501"/>
      <c r="D145" s="502"/>
      <c r="E145" s="503"/>
      <c r="F145" s="501"/>
      <c r="G145" s="502"/>
      <c r="H145" s="501"/>
      <c r="I145" s="501"/>
      <c r="J145" s="501"/>
      <c r="K145" s="504"/>
      <c r="L145" s="504"/>
      <c r="M145" s="568"/>
      <c r="N145" s="501"/>
      <c r="O145" s="501"/>
      <c r="P145" s="501"/>
    </row>
    <row r="146" spans="1:16" s="506" customFormat="1" ht="15" x14ac:dyDescent="0.25">
      <c r="A146" s="501"/>
      <c r="B146" s="501"/>
      <c r="C146" s="501"/>
      <c r="D146" s="502"/>
      <c r="E146" s="503"/>
      <c r="F146" s="501"/>
      <c r="G146" s="502"/>
      <c r="H146" s="501"/>
      <c r="I146" s="501"/>
      <c r="J146" s="501"/>
      <c r="K146" s="504"/>
      <c r="L146" s="504"/>
      <c r="M146" s="568"/>
      <c r="N146" s="501"/>
      <c r="O146" s="501"/>
      <c r="P146" s="501"/>
    </row>
    <row r="147" spans="1:16" s="506" customFormat="1" ht="15" x14ac:dyDescent="0.25">
      <c r="A147" s="501"/>
      <c r="B147" s="501"/>
      <c r="C147" s="501"/>
      <c r="D147" s="502"/>
      <c r="E147" s="503"/>
      <c r="F147" s="501"/>
      <c r="G147" s="502"/>
      <c r="H147" s="501"/>
      <c r="I147" s="501"/>
      <c r="J147" s="501"/>
      <c r="K147" s="504"/>
      <c r="L147" s="504"/>
      <c r="M147" s="568"/>
      <c r="N147" s="501"/>
      <c r="O147" s="501"/>
      <c r="P147" s="501"/>
    </row>
    <row r="148" spans="1:16" s="506" customFormat="1" ht="15" x14ac:dyDescent="0.25">
      <c r="A148" s="501"/>
      <c r="B148" s="501"/>
      <c r="C148" s="501"/>
      <c r="D148" s="502"/>
      <c r="E148" s="503"/>
      <c r="F148" s="501"/>
      <c r="G148" s="502"/>
      <c r="H148" s="501"/>
      <c r="I148" s="501"/>
      <c r="J148" s="501"/>
      <c r="K148" s="504"/>
      <c r="L148" s="504"/>
      <c r="M148" s="568"/>
      <c r="N148" s="501"/>
      <c r="O148" s="501"/>
      <c r="P148" s="501"/>
    </row>
    <row r="149" spans="1:16" s="506" customFormat="1" ht="15" x14ac:dyDescent="0.25">
      <c r="A149" s="501"/>
      <c r="B149" s="501"/>
      <c r="C149" s="501"/>
      <c r="D149" s="502"/>
      <c r="E149" s="503"/>
      <c r="F149" s="501"/>
      <c r="G149" s="502"/>
      <c r="H149" s="501"/>
      <c r="I149" s="501"/>
      <c r="J149" s="501"/>
      <c r="K149" s="504"/>
      <c r="L149" s="504"/>
      <c r="M149" s="568"/>
      <c r="N149" s="501"/>
      <c r="O149" s="501"/>
      <c r="P149" s="501"/>
    </row>
    <row r="150" spans="1:16" s="506" customFormat="1" ht="15" x14ac:dyDescent="0.25">
      <c r="A150" s="501"/>
      <c r="B150" s="501"/>
      <c r="C150" s="501"/>
      <c r="D150" s="502"/>
      <c r="E150" s="503"/>
      <c r="F150" s="501"/>
      <c r="G150" s="502"/>
      <c r="H150" s="501"/>
      <c r="I150" s="501"/>
      <c r="J150" s="501"/>
      <c r="K150" s="504"/>
      <c r="L150" s="504"/>
      <c r="M150" s="568"/>
      <c r="N150" s="501"/>
      <c r="O150" s="501"/>
      <c r="P150" s="501"/>
    </row>
    <row r="151" spans="1:16" s="506" customFormat="1" ht="15" x14ac:dyDescent="0.25">
      <c r="A151" s="501"/>
      <c r="B151" s="501"/>
      <c r="C151" s="501"/>
      <c r="D151" s="502"/>
      <c r="E151" s="503"/>
      <c r="F151" s="501"/>
      <c r="G151" s="502"/>
      <c r="H151" s="501"/>
      <c r="I151" s="501"/>
      <c r="J151" s="501"/>
      <c r="K151" s="504"/>
      <c r="L151" s="504"/>
      <c r="M151" s="568"/>
      <c r="N151" s="501"/>
      <c r="O151" s="501"/>
      <c r="P151" s="501"/>
    </row>
    <row r="152" spans="1:16" s="506" customFormat="1" ht="15" x14ac:dyDescent="0.25">
      <c r="A152" s="501"/>
      <c r="B152" s="501"/>
      <c r="C152" s="501"/>
      <c r="D152" s="502"/>
      <c r="E152" s="503"/>
      <c r="F152" s="501"/>
      <c r="G152" s="502"/>
      <c r="H152" s="501"/>
      <c r="I152" s="501"/>
      <c r="J152" s="501"/>
      <c r="K152" s="504"/>
      <c r="L152" s="504"/>
      <c r="M152" s="568"/>
      <c r="N152" s="501"/>
      <c r="O152" s="501"/>
      <c r="P152" s="501"/>
    </row>
    <row r="153" spans="1:16" s="506" customFormat="1" ht="0" hidden="1" customHeight="1" x14ac:dyDescent="0.25">
      <c r="A153" s="501"/>
      <c r="B153" s="501"/>
      <c r="C153" s="501"/>
      <c r="D153" s="502"/>
      <c r="E153" s="503"/>
      <c r="F153" s="501"/>
      <c r="G153" s="502"/>
      <c r="H153" s="501"/>
      <c r="I153" s="501"/>
      <c r="J153" s="501"/>
      <c r="K153" s="504"/>
      <c r="L153" s="504"/>
      <c r="M153" s="568"/>
      <c r="N153" s="501"/>
      <c r="O153" s="501"/>
      <c r="P153" s="501"/>
    </row>
    <row r="154" spans="1:16" s="506" customFormat="1" ht="0" hidden="1" customHeight="1" x14ac:dyDescent="0.25">
      <c r="A154" s="501"/>
      <c r="B154" s="501"/>
      <c r="C154" s="501"/>
      <c r="D154" s="502"/>
      <c r="E154" s="503"/>
      <c r="F154" s="501"/>
      <c r="G154" s="502"/>
      <c r="H154" s="501"/>
      <c r="I154" s="501"/>
      <c r="J154" s="501"/>
      <c r="K154" s="504"/>
      <c r="L154" s="504"/>
      <c r="M154" s="568"/>
      <c r="N154" s="501"/>
      <c r="O154" s="501"/>
      <c r="P154" s="501"/>
    </row>
    <row r="155" spans="1:16" s="506" customFormat="1" ht="0" hidden="1" customHeight="1" x14ac:dyDescent="0.25">
      <c r="A155" s="501"/>
      <c r="B155" s="501"/>
      <c r="C155" s="501"/>
      <c r="D155" s="502"/>
      <c r="E155" s="503"/>
      <c r="F155" s="501"/>
      <c r="G155" s="502"/>
      <c r="H155" s="501"/>
      <c r="I155" s="501"/>
      <c r="J155" s="501"/>
      <c r="K155" s="504"/>
      <c r="L155" s="504"/>
      <c r="M155" s="568"/>
      <c r="N155" s="501"/>
      <c r="O155" s="501"/>
      <c r="P155" s="501"/>
    </row>
    <row r="156" spans="1:16" s="506" customFormat="1" ht="0" hidden="1" customHeight="1" x14ac:dyDescent="0.25">
      <c r="A156" s="501"/>
      <c r="B156" s="501"/>
      <c r="C156" s="501"/>
      <c r="D156" s="502"/>
      <c r="E156" s="503"/>
      <c r="F156" s="501"/>
      <c r="G156" s="502"/>
      <c r="H156" s="501"/>
      <c r="I156" s="501"/>
      <c r="J156" s="501"/>
      <c r="K156" s="504"/>
      <c r="L156" s="504"/>
      <c r="M156" s="568"/>
      <c r="N156" s="501"/>
      <c r="O156" s="501"/>
      <c r="P156" s="501"/>
    </row>
    <row r="157" spans="1:16" s="506" customFormat="1" ht="0" hidden="1" customHeight="1" x14ac:dyDescent="0.25">
      <c r="A157" s="501"/>
      <c r="B157" s="501"/>
      <c r="C157" s="501"/>
      <c r="D157" s="502"/>
      <c r="E157" s="503"/>
      <c r="F157" s="501"/>
      <c r="G157" s="502"/>
      <c r="H157" s="501"/>
      <c r="I157" s="501"/>
      <c r="J157" s="501"/>
      <c r="K157" s="504"/>
      <c r="L157" s="504"/>
      <c r="M157" s="568"/>
      <c r="N157" s="501"/>
      <c r="O157" s="501"/>
      <c r="P157" s="501"/>
    </row>
    <row r="158" spans="1:16" s="506" customFormat="1" ht="0" hidden="1" customHeight="1" x14ac:dyDescent="0.25">
      <c r="A158" s="501"/>
      <c r="B158" s="501"/>
      <c r="C158" s="501"/>
      <c r="D158" s="502"/>
      <c r="E158" s="503"/>
      <c r="F158" s="501"/>
      <c r="G158" s="502"/>
      <c r="H158" s="501"/>
      <c r="I158" s="501"/>
      <c r="J158" s="501"/>
      <c r="K158" s="504"/>
      <c r="L158" s="504"/>
      <c r="M158" s="568"/>
      <c r="N158" s="501"/>
      <c r="O158" s="501"/>
      <c r="P158" s="501"/>
    </row>
    <row r="159" spans="1:16" s="506" customFormat="1" ht="0" hidden="1" customHeight="1" x14ac:dyDescent="0.25">
      <c r="A159" s="501"/>
      <c r="B159" s="501"/>
      <c r="C159" s="501"/>
      <c r="D159" s="502"/>
      <c r="E159" s="503"/>
      <c r="F159" s="501"/>
      <c r="G159" s="502"/>
      <c r="H159" s="501"/>
      <c r="I159" s="501"/>
      <c r="J159" s="501"/>
      <c r="K159" s="504"/>
      <c r="L159" s="504"/>
      <c r="M159" s="568"/>
      <c r="N159" s="501"/>
      <c r="O159" s="501"/>
      <c r="P159" s="501"/>
    </row>
    <row r="160" spans="1:16" s="506" customFormat="1" ht="0" hidden="1" customHeight="1" x14ac:dyDescent="0.25">
      <c r="A160" s="501"/>
      <c r="B160" s="501"/>
      <c r="C160" s="501"/>
      <c r="D160" s="502"/>
      <c r="E160" s="503"/>
      <c r="F160" s="501"/>
      <c r="G160" s="502"/>
      <c r="H160" s="501"/>
      <c r="I160" s="501"/>
      <c r="J160" s="501"/>
      <c r="K160" s="504"/>
      <c r="L160" s="504"/>
      <c r="M160" s="568"/>
      <c r="N160" s="501"/>
      <c r="O160" s="501"/>
      <c r="P160" s="501"/>
    </row>
    <row r="161" spans="1:16" s="506" customFormat="1" ht="0" hidden="1" customHeight="1" x14ac:dyDescent="0.25">
      <c r="A161" s="501"/>
      <c r="B161" s="501"/>
      <c r="C161" s="501"/>
      <c r="D161" s="502"/>
      <c r="E161" s="503"/>
      <c r="F161" s="501"/>
      <c r="G161" s="502"/>
      <c r="H161" s="501"/>
      <c r="I161" s="501"/>
      <c r="J161" s="501"/>
      <c r="K161" s="504"/>
      <c r="L161" s="504"/>
      <c r="M161" s="568"/>
      <c r="N161" s="501"/>
      <c r="O161" s="501"/>
      <c r="P161" s="501"/>
    </row>
    <row r="162" spans="1:16" s="506" customFormat="1" ht="0" hidden="1" customHeight="1" x14ac:dyDescent="0.25">
      <c r="A162" s="501"/>
      <c r="B162" s="501"/>
      <c r="C162" s="501"/>
      <c r="D162" s="502"/>
      <c r="E162" s="503"/>
      <c r="F162" s="501"/>
      <c r="G162" s="502"/>
      <c r="H162" s="501"/>
      <c r="I162" s="501"/>
      <c r="J162" s="501"/>
      <c r="K162" s="504"/>
      <c r="L162" s="504"/>
      <c r="M162" s="568"/>
      <c r="N162" s="501"/>
      <c r="O162" s="501"/>
      <c r="P162" s="501"/>
    </row>
    <row r="163" spans="1:16" s="506" customFormat="1" ht="0" hidden="1" customHeight="1" x14ac:dyDescent="0.25">
      <c r="A163" s="501"/>
      <c r="B163" s="501"/>
      <c r="C163" s="501"/>
      <c r="D163" s="502"/>
      <c r="E163" s="503"/>
      <c r="F163" s="501"/>
      <c r="G163" s="502"/>
      <c r="H163" s="501"/>
      <c r="I163" s="501"/>
      <c r="J163" s="501"/>
      <c r="K163" s="504"/>
      <c r="L163" s="504"/>
      <c r="M163" s="568"/>
      <c r="N163" s="501"/>
      <c r="O163" s="501"/>
      <c r="P163" s="501"/>
    </row>
    <row r="164" spans="1:16" s="506" customFormat="1" ht="0" hidden="1" customHeight="1" x14ac:dyDescent="0.25">
      <c r="A164" s="501"/>
      <c r="B164" s="501"/>
      <c r="C164" s="501"/>
      <c r="D164" s="502"/>
      <c r="E164" s="503"/>
      <c r="F164" s="501"/>
      <c r="G164" s="502"/>
      <c r="H164" s="501"/>
      <c r="I164" s="501"/>
      <c r="J164" s="501"/>
      <c r="K164" s="504"/>
      <c r="L164" s="504"/>
      <c r="M164" s="568"/>
      <c r="N164" s="501"/>
      <c r="O164" s="501"/>
      <c r="P164" s="501"/>
    </row>
    <row r="165" spans="1:16" s="506" customFormat="1" ht="0" hidden="1" customHeight="1" x14ac:dyDescent="0.25">
      <c r="A165" s="501"/>
      <c r="B165" s="501"/>
      <c r="C165" s="501"/>
      <c r="D165" s="502"/>
      <c r="E165" s="503"/>
      <c r="F165" s="501"/>
      <c r="G165" s="502"/>
      <c r="H165" s="501"/>
      <c r="I165" s="501"/>
      <c r="J165" s="501"/>
      <c r="K165" s="504"/>
      <c r="L165" s="504"/>
      <c r="M165" s="568"/>
      <c r="N165" s="501"/>
      <c r="O165" s="501"/>
      <c r="P165" s="501"/>
    </row>
    <row r="166" spans="1:16" s="506" customFormat="1" ht="0" hidden="1" customHeight="1" x14ac:dyDescent="0.25">
      <c r="A166" s="501"/>
      <c r="B166" s="501"/>
      <c r="C166" s="501"/>
      <c r="D166" s="502"/>
      <c r="E166" s="503"/>
      <c r="F166" s="501"/>
      <c r="G166" s="502"/>
      <c r="H166" s="501"/>
      <c r="I166" s="501"/>
      <c r="J166" s="501"/>
      <c r="K166" s="504"/>
      <c r="L166" s="504"/>
      <c r="M166" s="568"/>
      <c r="N166" s="501"/>
      <c r="O166" s="501"/>
      <c r="P166" s="501"/>
    </row>
    <row r="167" spans="1:16" s="506" customFormat="1" ht="0" hidden="1" customHeight="1" x14ac:dyDescent="0.25">
      <c r="A167" s="501"/>
      <c r="B167" s="501"/>
      <c r="C167" s="501"/>
      <c r="D167" s="502"/>
      <c r="E167" s="503"/>
      <c r="F167" s="501"/>
      <c r="G167" s="502"/>
      <c r="H167" s="501"/>
      <c r="I167" s="501"/>
      <c r="J167" s="501"/>
      <c r="K167" s="504"/>
      <c r="L167" s="504"/>
      <c r="M167" s="568"/>
      <c r="N167" s="501"/>
      <c r="O167" s="501"/>
      <c r="P167" s="501"/>
    </row>
    <row r="168" spans="1:16" s="506" customFormat="1" ht="0" hidden="1" customHeight="1" x14ac:dyDescent="0.25">
      <c r="A168" s="501"/>
      <c r="B168" s="501"/>
      <c r="C168" s="501"/>
      <c r="D168" s="502"/>
      <c r="E168" s="503"/>
      <c r="F168" s="501"/>
      <c r="G168" s="502"/>
      <c r="H168" s="501"/>
      <c r="I168" s="501"/>
      <c r="J168" s="501"/>
      <c r="K168" s="504"/>
      <c r="L168" s="504"/>
      <c r="M168" s="568"/>
      <c r="N168" s="501"/>
      <c r="O168" s="501"/>
      <c r="P168" s="501"/>
    </row>
    <row r="169" spans="1:16" s="506" customFormat="1" ht="0" hidden="1" customHeight="1" x14ac:dyDescent="0.25">
      <c r="A169" s="501"/>
      <c r="B169" s="501"/>
      <c r="C169" s="501"/>
      <c r="D169" s="502"/>
      <c r="E169" s="503"/>
      <c r="F169" s="501"/>
      <c r="G169" s="502"/>
      <c r="H169" s="501"/>
      <c r="I169" s="501"/>
      <c r="J169" s="501"/>
      <c r="K169" s="504"/>
      <c r="L169" s="504"/>
      <c r="M169" s="568"/>
      <c r="N169" s="501"/>
      <c r="O169" s="501"/>
      <c r="P169" s="501"/>
    </row>
    <row r="170" spans="1:16" s="506" customFormat="1" ht="0" hidden="1" customHeight="1" x14ac:dyDescent="0.25">
      <c r="A170" s="501"/>
      <c r="B170" s="501"/>
      <c r="C170" s="501"/>
      <c r="D170" s="502"/>
      <c r="E170" s="503"/>
      <c r="F170" s="501"/>
      <c r="G170" s="502"/>
      <c r="H170" s="501"/>
      <c r="I170" s="501"/>
      <c r="J170" s="501"/>
      <c r="K170" s="504"/>
      <c r="L170" s="504"/>
      <c r="M170" s="568"/>
      <c r="N170" s="501"/>
      <c r="O170" s="501"/>
      <c r="P170" s="501"/>
    </row>
    <row r="171" spans="1:16" s="506" customFormat="1" ht="0" hidden="1" customHeight="1" x14ac:dyDescent="0.25">
      <c r="A171" s="501"/>
      <c r="B171" s="501"/>
      <c r="C171" s="501"/>
      <c r="D171" s="502"/>
      <c r="E171" s="503"/>
      <c r="F171" s="501"/>
      <c r="G171" s="502"/>
      <c r="H171" s="501"/>
      <c r="I171" s="501"/>
      <c r="J171" s="501"/>
      <c r="K171" s="504"/>
      <c r="L171" s="504"/>
      <c r="M171" s="568"/>
      <c r="N171" s="501"/>
      <c r="O171" s="501"/>
      <c r="P171" s="501"/>
    </row>
    <row r="172" spans="1:16" s="506" customFormat="1" ht="0" hidden="1" customHeight="1" x14ac:dyDescent="0.25">
      <c r="A172" s="501"/>
      <c r="B172" s="501"/>
      <c r="C172" s="501"/>
      <c r="D172" s="502"/>
      <c r="E172" s="503"/>
      <c r="F172" s="501"/>
      <c r="G172" s="502"/>
      <c r="H172" s="501"/>
      <c r="I172" s="501"/>
      <c r="J172" s="501"/>
      <c r="K172" s="504"/>
      <c r="L172" s="504"/>
      <c r="M172" s="568"/>
      <c r="N172" s="501"/>
      <c r="O172" s="501"/>
      <c r="P172" s="501"/>
    </row>
    <row r="173" spans="1:16" s="506" customFormat="1" ht="0" hidden="1" customHeight="1" x14ac:dyDescent="0.25">
      <c r="A173" s="501"/>
      <c r="B173" s="501"/>
      <c r="C173" s="501"/>
      <c r="D173" s="502"/>
      <c r="E173" s="503"/>
      <c r="F173" s="501"/>
      <c r="G173" s="502"/>
      <c r="H173" s="501"/>
      <c r="I173" s="501"/>
      <c r="J173" s="501"/>
      <c r="K173" s="504"/>
      <c r="L173" s="504"/>
      <c r="M173" s="568"/>
      <c r="N173" s="501"/>
      <c r="O173" s="501"/>
      <c r="P173" s="501"/>
    </row>
    <row r="174" spans="1:16" s="506" customFormat="1" ht="0" hidden="1" customHeight="1" x14ac:dyDescent="0.25">
      <c r="A174" s="501"/>
      <c r="B174" s="501"/>
      <c r="C174" s="501"/>
      <c r="D174" s="502"/>
      <c r="E174" s="503"/>
      <c r="F174" s="501"/>
      <c r="G174" s="502"/>
      <c r="H174" s="501"/>
      <c r="I174" s="501"/>
      <c r="J174" s="501"/>
      <c r="K174" s="504"/>
      <c r="L174" s="504"/>
      <c r="M174" s="568"/>
      <c r="N174" s="501"/>
      <c r="O174" s="501"/>
      <c r="P174" s="501"/>
    </row>
    <row r="175" spans="1:16" s="506" customFormat="1" ht="0" hidden="1" customHeight="1" x14ac:dyDescent="0.25">
      <c r="A175" s="501"/>
      <c r="B175" s="501"/>
      <c r="C175" s="501"/>
      <c r="D175" s="502"/>
      <c r="E175" s="503"/>
      <c r="F175" s="501"/>
      <c r="G175" s="502"/>
      <c r="H175" s="501"/>
      <c r="I175" s="501"/>
      <c r="J175" s="501"/>
      <c r="K175" s="504"/>
      <c r="L175" s="504"/>
      <c r="M175" s="568"/>
      <c r="N175" s="501"/>
      <c r="O175" s="501"/>
      <c r="P175" s="501"/>
    </row>
    <row r="176" spans="1:16" s="506" customFormat="1" ht="0" hidden="1" customHeight="1" x14ac:dyDescent="0.25">
      <c r="A176" s="501"/>
      <c r="B176" s="501"/>
      <c r="C176" s="501"/>
      <c r="D176" s="502"/>
      <c r="E176" s="503"/>
      <c r="F176" s="501"/>
      <c r="G176" s="502"/>
      <c r="H176" s="501"/>
      <c r="I176" s="501"/>
      <c r="J176" s="501"/>
      <c r="K176" s="504"/>
      <c r="L176" s="504"/>
      <c r="M176" s="568"/>
      <c r="N176" s="501"/>
      <c r="O176" s="501"/>
      <c r="P176" s="501"/>
    </row>
    <row r="177" spans="1:16" s="506" customFormat="1" ht="0" hidden="1" customHeight="1" x14ac:dyDescent="0.25">
      <c r="A177" s="501"/>
      <c r="B177" s="501"/>
      <c r="C177" s="501"/>
      <c r="D177" s="502"/>
      <c r="E177" s="503"/>
      <c r="F177" s="501"/>
      <c r="G177" s="502"/>
      <c r="H177" s="501"/>
      <c r="I177" s="501"/>
      <c r="J177" s="501"/>
      <c r="K177" s="504"/>
      <c r="L177" s="504"/>
      <c r="M177" s="568"/>
      <c r="N177" s="501"/>
      <c r="O177" s="501"/>
      <c r="P177" s="501"/>
    </row>
    <row r="178" spans="1:16" s="506" customFormat="1" ht="0" hidden="1" customHeight="1" x14ac:dyDescent="0.25">
      <c r="A178" s="501"/>
      <c r="B178" s="501"/>
      <c r="C178" s="501"/>
      <c r="D178" s="502"/>
      <c r="E178" s="503"/>
      <c r="F178" s="501"/>
      <c r="G178" s="502"/>
      <c r="H178" s="501"/>
      <c r="I178" s="501"/>
      <c r="J178" s="501"/>
      <c r="K178" s="504"/>
      <c r="L178" s="504"/>
      <c r="M178" s="568"/>
      <c r="N178" s="501"/>
      <c r="O178" s="501"/>
      <c r="P178" s="501"/>
    </row>
    <row r="179" spans="1:16" s="506" customFormat="1" ht="0" hidden="1" customHeight="1" x14ac:dyDescent="0.25">
      <c r="A179" s="501"/>
      <c r="B179" s="501"/>
      <c r="C179" s="501"/>
      <c r="D179" s="502"/>
      <c r="E179" s="503"/>
      <c r="F179" s="501"/>
      <c r="G179" s="502"/>
      <c r="H179" s="501"/>
      <c r="I179" s="501"/>
      <c r="J179" s="501"/>
      <c r="K179" s="504"/>
      <c r="L179" s="504"/>
      <c r="M179" s="568"/>
      <c r="N179" s="501"/>
      <c r="O179" s="501"/>
      <c r="P179" s="501"/>
    </row>
    <row r="180" spans="1:16" s="506" customFormat="1" ht="0" hidden="1" customHeight="1" x14ac:dyDescent="0.25">
      <c r="A180" s="501"/>
      <c r="B180" s="501"/>
      <c r="C180" s="501"/>
      <c r="D180" s="502"/>
      <c r="E180" s="503"/>
      <c r="F180" s="501"/>
      <c r="G180" s="502"/>
      <c r="H180" s="501"/>
      <c r="I180" s="501"/>
      <c r="J180" s="501"/>
      <c r="K180" s="504"/>
      <c r="L180" s="504"/>
      <c r="M180" s="568"/>
      <c r="N180" s="501"/>
      <c r="O180" s="501"/>
      <c r="P180" s="501"/>
    </row>
    <row r="181" spans="1:16" s="506" customFormat="1" ht="0" hidden="1" customHeight="1" x14ac:dyDescent="0.25">
      <c r="A181" s="501"/>
      <c r="B181" s="501"/>
      <c r="C181" s="501"/>
      <c r="D181" s="502"/>
      <c r="E181" s="503"/>
      <c r="F181" s="501"/>
      <c r="G181" s="502"/>
      <c r="H181" s="501"/>
      <c r="I181" s="501"/>
      <c r="J181" s="501"/>
      <c r="K181" s="504"/>
      <c r="L181" s="504"/>
      <c r="M181" s="568"/>
      <c r="N181" s="501"/>
      <c r="O181" s="501"/>
      <c r="P181" s="501"/>
    </row>
    <row r="182" spans="1:16" s="506" customFormat="1" ht="0" hidden="1" customHeight="1" x14ac:dyDescent="0.25">
      <c r="A182" s="501"/>
      <c r="B182" s="501"/>
      <c r="C182" s="501"/>
      <c r="D182" s="502"/>
      <c r="E182" s="503"/>
      <c r="F182" s="501"/>
      <c r="G182" s="502"/>
      <c r="H182" s="501"/>
      <c r="I182" s="501"/>
      <c r="J182" s="501"/>
      <c r="K182" s="504"/>
      <c r="L182" s="504"/>
      <c r="M182" s="568"/>
      <c r="N182" s="501"/>
      <c r="O182" s="501"/>
      <c r="P182" s="501"/>
    </row>
    <row r="183" spans="1:16" s="506" customFormat="1" ht="0" hidden="1" customHeight="1" x14ac:dyDescent="0.25">
      <c r="A183" s="501"/>
      <c r="B183" s="501"/>
      <c r="C183" s="501"/>
      <c r="D183" s="502"/>
      <c r="E183" s="503"/>
      <c r="F183" s="501"/>
      <c r="G183" s="502"/>
      <c r="H183" s="501"/>
      <c r="I183" s="501"/>
      <c r="J183" s="501"/>
      <c r="K183" s="504"/>
      <c r="L183" s="504"/>
      <c r="M183" s="568"/>
      <c r="N183" s="501"/>
      <c r="O183" s="501"/>
      <c r="P183" s="501"/>
    </row>
    <row r="184" spans="1:16" s="506" customFormat="1" ht="0" hidden="1" customHeight="1" x14ac:dyDescent="0.25">
      <c r="A184" s="501"/>
      <c r="B184" s="501"/>
      <c r="C184" s="501"/>
      <c r="D184" s="502"/>
      <c r="E184" s="503"/>
      <c r="F184" s="501"/>
      <c r="G184" s="502"/>
      <c r="H184" s="501"/>
      <c r="I184" s="501"/>
      <c r="J184" s="501"/>
      <c r="K184" s="504"/>
      <c r="L184" s="504"/>
      <c r="M184" s="568"/>
      <c r="N184" s="501"/>
      <c r="O184" s="501"/>
      <c r="P184" s="501"/>
    </row>
    <row r="185" spans="1:16" s="506" customFormat="1" ht="0" hidden="1" customHeight="1" x14ac:dyDescent="0.25">
      <c r="A185" s="501"/>
      <c r="B185" s="501"/>
      <c r="C185" s="501"/>
      <c r="D185" s="502"/>
      <c r="E185" s="503"/>
      <c r="F185" s="501"/>
      <c r="G185" s="502"/>
      <c r="H185" s="501"/>
      <c r="I185" s="501"/>
      <c r="J185" s="501"/>
      <c r="K185" s="504"/>
      <c r="L185" s="504"/>
      <c r="M185" s="568"/>
      <c r="N185" s="501"/>
      <c r="O185" s="501"/>
      <c r="P185" s="501"/>
    </row>
    <row r="186" spans="1:16" s="506" customFormat="1" ht="0" hidden="1" customHeight="1" x14ac:dyDescent="0.25">
      <c r="A186" s="501"/>
      <c r="B186" s="501"/>
      <c r="C186" s="501"/>
      <c r="D186" s="502"/>
      <c r="E186" s="503"/>
      <c r="F186" s="501"/>
      <c r="G186" s="502"/>
      <c r="H186" s="501"/>
      <c r="I186" s="501"/>
      <c r="J186" s="501"/>
      <c r="K186" s="504"/>
      <c r="L186" s="504"/>
      <c r="M186" s="568"/>
      <c r="N186" s="501"/>
      <c r="O186" s="501"/>
      <c r="P186" s="501"/>
    </row>
    <row r="187" spans="1:16" s="506" customFormat="1" ht="0" hidden="1" customHeight="1" x14ac:dyDescent="0.25">
      <c r="A187" s="501"/>
      <c r="B187" s="501"/>
      <c r="C187" s="501"/>
      <c r="D187" s="502"/>
      <c r="E187" s="503"/>
      <c r="F187" s="501"/>
      <c r="G187" s="502"/>
      <c r="H187" s="501"/>
      <c r="I187" s="501"/>
      <c r="J187" s="501"/>
      <c r="K187" s="504"/>
      <c r="L187" s="504"/>
      <c r="M187" s="568"/>
      <c r="N187" s="501"/>
      <c r="O187" s="501"/>
      <c r="P187" s="501"/>
    </row>
    <row r="188" spans="1:16" s="506" customFormat="1" ht="0" hidden="1" customHeight="1" x14ac:dyDescent="0.25">
      <c r="A188" s="501"/>
      <c r="B188" s="501"/>
      <c r="C188" s="501"/>
      <c r="D188" s="502"/>
      <c r="E188" s="503"/>
      <c r="F188" s="501"/>
      <c r="G188" s="502"/>
      <c r="H188" s="501"/>
      <c r="I188" s="501"/>
      <c r="J188" s="501"/>
      <c r="K188" s="504"/>
      <c r="L188" s="504"/>
      <c r="M188" s="568"/>
      <c r="N188" s="501"/>
      <c r="O188" s="501"/>
      <c r="P188" s="501"/>
    </row>
    <row r="189" spans="1:16" s="506" customFormat="1" ht="0" hidden="1" customHeight="1" x14ac:dyDescent="0.25">
      <c r="A189" s="501"/>
      <c r="B189" s="501"/>
      <c r="C189" s="501"/>
      <c r="D189" s="502"/>
      <c r="E189" s="503"/>
      <c r="F189" s="501"/>
      <c r="G189" s="502"/>
      <c r="H189" s="501"/>
      <c r="I189" s="501"/>
      <c r="J189" s="501"/>
      <c r="K189" s="504"/>
      <c r="L189" s="504"/>
      <c r="M189" s="568"/>
      <c r="N189" s="501"/>
      <c r="O189" s="501"/>
      <c r="P189" s="501"/>
    </row>
    <row r="190" spans="1:16" s="506" customFormat="1" ht="0" hidden="1" customHeight="1" x14ac:dyDescent="0.25">
      <c r="A190" s="501"/>
      <c r="B190" s="501"/>
      <c r="C190" s="501"/>
      <c r="D190" s="502"/>
      <c r="E190" s="503"/>
      <c r="F190" s="501"/>
      <c r="G190" s="502"/>
      <c r="H190" s="501"/>
      <c r="I190" s="501"/>
      <c r="J190" s="501"/>
      <c r="K190" s="504"/>
      <c r="L190" s="504"/>
      <c r="M190" s="568"/>
      <c r="N190" s="501"/>
      <c r="O190" s="501"/>
      <c r="P190" s="501"/>
    </row>
    <row r="191" spans="1:16" s="506" customFormat="1" ht="0" hidden="1" customHeight="1" x14ac:dyDescent="0.25">
      <c r="A191" s="501"/>
      <c r="B191" s="501"/>
      <c r="C191" s="501"/>
      <c r="D191" s="502"/>
      <c r="E191" s="503"/>
      <c r="F191" s="501"/>
      <c r="G191" s="502"/>
      <c r="H191" s="501"/>
      <c r="I191" s="501"/>
      <c r="J191" s="501"/>
      <c r="K191" s="504"/>
      <c r="L191" s="504"/>
      <c r="M191" s="568"/>
      <c r="N191" s="501"/>
      <c r="O191" s="501"/>
      <c r="P191" s="501"/>
    </row>
    <row r="192" spans="1:16" s="506" customFormat="1" ht="0" hidden="1" customHeight="1" x14ac:dyDescent="0.25">
      <c r="A192" s="501"/>
      <c r="B192" s="501"/>
      <c r="C192" s="501"/>
      <c r="D192" s="502"/>
      <c r="E192" s="503"/>
      <c r="F192" s="501"/>
      <c r="G192" s="502"/>
      <c r="H192" s="501"/>
      <c r="I192" s="501"/>
      <c r="J192" s="501"/>
      <c r="K192" s="504"/>
      <c r="L192" s="504"/>
      <c r="M192" s="568"/>
      <c r="N192" s="501"/>
      <c r="O192" s="501"/>
      <c r="P192" s="501"/>
    </row>
    <row r="193" spans="1:16" s="506" customFormat="1" ht="0" hidden="1" customHeight="1" x14ac:dyDescent="0.25">
      <c r="A193" s="501"/>
      <c r="B193" s="501"/>
      <c r="C193" s="501"/>
      <c r="D193" s="502"/>
      <c r="E193" s="503"/>
      <c r="F193" s="501"/>
      <c r="G193" s="502"/>
      <c r="H193" s="501"/>
      <c r="I193" s="501"/>
      <c r="J193" s="501"/>
      <c r="K193" s="504"/>
      <c r="L193" s="504"/>
      <c r="M193" s="568"/>
      <c r="N193" s="501"/>
      <c r="O193" s="501"/>
      <c r="P193" s="501"/>
    </row>
    <row r="194" spans="1:16" s="506" customFormat="1" ht="0" hidden="1" customHeight="1" x14ac:dyDescent="0.25">
      <c r="A194" s="501"/>
      <c r="B194" s="501"/>
      <c r="C194" s="501"/>
      <c r="D194" s="502"/>
      <c r="E194" s="503"/>
      <c r="F194" s="501"/>
      <c r="G194" s="502"/>
      <c r="H194" s="501"/>
      <c r="I194" s="501"/>
      <c r="J194" s="501"/>
      <c r="K194" s="504"/>
      <c r="L194" s="504"/>
      <c r="M194" s="568"/>
      <c r="N194" s="501"/>
      <c r="O194" s="501"/>
      <c r="P194" s="501"/>
    </row>
    <row r="195" spans="1:16" s="506" customFormat="1" ht="0" hidden="1" customHeight="1" x14ac:dyDescent="0.25">
      <c r="A195" s="501"/>
      <c r="B195" s="501"/>
      <c r="C195" s="501"/>
      <c r="D195" s="502"/>
      <c r="E195" s="503"/>
      <c r="F195" s="501"/>
      <c r="G195" s="502"/>
      <c r="H195" s="501"/>
      <c r="I195" s="501"/>
      <c r="J195" s="501"/>
      <c r="K195" s="504"/>
      <c r="L195" s="504"/>
      <c r="M195" s="568"/>
      <c r="N195" s="501"/>
      <c r="O195" s="501"/>
      <c r="P195" s="501"/>
    </row>
    <row r="196" spans="1:16" s="506" customFormat="1" ht="0" hidden="1" customHeight="1" x14ac:dyDescent="0.25">
      <c r="A196" s="501"/>
      <c r="B196" s="501"/>
      <c r="C196" s="501"/>
      <c r="D196" s="502"/>
      <c r="E196" s="503"/>
      <c r="F196" s="501"/>
      <c r="G196" s="502"/>
      <c r="H196" s="501"/>
      <c r="I196" s="501"/>
      <c r="J196" s="501"/>
      <c r="K196" s="504"/>
      <c r="L196" s="504"/>
      <c r="M196" s="568"/>
      <c r="N196" s="501"/>
      <c r="O196" s="501"/>
      <c r="P196" s="501"/>
    </row>
    <row r="197" spans="1:16" s="506" customFormat="1" ht="0" hidden="1" customHeight="1" x14ac:dyDescent="0.25">
      <c r="A197" s="501"/>
      <c r="B197" s="501"/>
      <c r="C197" s="501"/>
      <c r="D197" s="502"/>
      <c r="E197" s="503"/>
      <c r="F197" s="501"/>
      <c r="G197" s="502"/>
      <c r="H197" s="501"/>
      <c r="I197" s="501"/>
      <c r="J197" s="501"/>
      <c r="K197" s="504"/>
      <c r="L197" s="504"/>
      <c r="M197" s="568"/>
      <c r="N197" s="501"/>
      <c r="O197" s="501"/>
      <c r="P197" s="501"/>
    </row>
    <row r="198" spans="1:16" s="506" customFormat="1" ht="0" hidden="1" customHeight="1" x14ac:dyDescent="0.25">
      <c r="A198" s="501"/>
      <c r="B198" s="501"/>
      <c r="C198" s="501"/>
      <c r="D198" s="502"/>
      <c r="E198" s="503"/>
      <c r="F198" s="501"/>
      <c r="G198" s="502"/>
      <c r="H198" s="501"/>
      <c r="I198" s="501"/>
      <c r="J198" s="501"/>
      <c r="K198" s="504"/>
      <c r="L198" s="504"/>
      <c r="M198" s="568"/>
      <c r="N198" s="501"/>
      <c r="O198" s="501"/>
      <c r="P198" s="501"/>
    </row>
    <row r="199" spans="1:16" s="506" customFormat="1" ht="0" hidden="1" customHeight="1" x14ac:dyDescent="0.25">
      <c r="A199" s="501"/>
      <c r="B199" s="501"/>
      <c r="C199" s="501"/>
      <c r="D199" s="502"/>
      <c r="E199" s="503"/>
      <c r="F199" s="501"/>
      <c r="G199" s="502"/>
      <c r="H199" s="501"/>
      <c r="I199" s="501"/>
      <c r="J199" s="501"/>
      <c r="K199" s="504"/>
      <c r="L199" s="504"/>
      <c r="M199" s="568"/>
      <c r="N199" s="501"/>
      <c r="O199" s="501"/>
      <c r="P199" s="501"/>
    </row>
    <row r="200" spans="1:16" s="506" customFormat="1" ht="0" hidden="1" customHeight="1" x14ac:dyDescent="0.25">
      <c r="A200" s="501"/>
      <c r="B200" s="501"/>
      <c r="C200" s="501"/>
      <c r="D200" s="502"/>
      <c r="E200" s="503"/>
      <c r="F200" s="501"/>
      <c r="G200" s="502"/>
      <c r="H200" s="501"/>
      <c r="I200" s="501"/>
      <c r="J200" s="501"/>
      <c r="K200" s="504"/>
      <c r="L200" s="504"/>
      <c r="M200" s="568"/>
      <c r="N200" s="501"/>
      <c r="O200" s="501"/>
      <c r="P200" s="501"/>
    </row>
    <row r="201" spans="1:16" s="506" customFormat="1" ht="0" hidden="1" customHeight="1" x14ac:dyDescent="0.25">
      <c r="A201" s="501"/>
      <c r="B201" s="501"/>
      <c r="C201" s="501"/>
      <c r="D201" s="502"/>
      <c r="E201" s="503"/>
      <c r="F201" s="501"/>
      <c r="G201" s="502"/>
      <c r="H201" s="501"/>
      <c r="I201" s="501"/>
      <c r="J201" s="501"/>
      <c r="K201" s="504"/>
      <c r="L201" s="504"/>
      <c r="M201" s="568"/>
      <c r="N201" s="501"/>
      <c r="O201" s="501"/>
      <c r="P201" s="501"/>
    </row>
    <row r="202" spans="1:16" s="506" customFormat="1" ht="0" hidden="1" customHeight="1" x14ac:dyDescent="0.25">
      <c r="A202" s="501"/>
      <c r="B202" s="501"/>
      <c r="C202" s="501"/>
      <c r="D202" s="502"/>
      <c r="E202" s="503"/>
      <c r="F202" s="501"/>
      <c r="G202" s="502"/>
      <c r="H202" s="501"/>
      <c r="I202" s="501"/>
      <c r="J202" s="501"/>
      <c r="K202" s="504"/>
      <c r="L202" s="504"/>
      <c r="M202" s="568"/>
      <c r="N202" s="501"/>
      <c r="O202" s="501"/>
      <c r="P202" s="501"/>
    </row>
    <row r="203" spans="1:16" s="506" customFormat="1" ht="0" hidden="1" customHeight="1" x14ac:dyDescent="0.25">
      <c r="A203" s="501"/>
      <c r="B203" s="501"/>
      <c r="C203" s="501"/>
      <c r="D203" s="502"/>
      <c r="E203" s="503"/>
      <c r="F203" s="501"/>
      <c r="G203" s="502"/>
      <c r="H203" s="501"/>
      <c r="I203" s="501"/>
      <c r="J203" s="501"/>
      <c r="K203" s="504"/>
      <c r="L203" s="504"/>
      <c r="M203" s="568"/>
      <c r="N203" s="501"/>
      <c r="O203" s="501"/>
      <c r="P203" s="501"/>
    </row>
    <row r="204" spans="1:16" s="506" customFormat="1" ht="0" hidden="1" customHeight="1" x14ac:dyDescent="0.25">
      <c r="A204" s="501"/>
      <c r="B204" s="501"/>
      <c r="C204" s="501"/>
      <c r="D204" s="502"/>
      <c r="E204" s="503"/>
      <c r="F204" s="501"/>
      <c r="G204" s="502"/>
      <c r="H204" s="501"/>
      <c r="I204" s="501"/>
      <c r="J204" s="501"/>
      <c r="K204" s="504"/>
      <c r="L204" s="504"/>
      <c r="M204" s="568"/>
      <c r="N204" s="501"/>
      <c r="O204" s="501"/>
      <c r="P204" s="501"/>
    </row>
    <row r="205" spans="1:16" s="506" customFormat="1" ht="0" hidden="1" customHeight="1" x14ac:dyDescent="0.25">
      <c r="A205" s="501"/>
      <c r="B205" s="501"/>
      <c r="C205" s="501"/>
      <c r="D205" s="502"/>
      <c r="E205" s="503"/>
      <c r="F205" s="501"/>
      <c r="G205" s="502"/>
      <c r="H205" s="501"/>
      <c r="I205" s="501"/>
      <c r="J205" s="501"/>
      <c r="K205" s="504"/>
      <c r="L205" s="504"/>
      <c r="M205" s="568"/>
      <c r="N205" s="501"/>
      <c r="O205" s="501"/>
      <c r="P205" s="501"/>
    </row>
    <row r="206" spans="1:16" s="506" customFormat="1" ht="0" hidden="1" customHeight="1" x14ac:dyDescent="0.25">
      <c r="A206" s="501"/>
      <c r="B206" s="501"/>
      <c r="C206" s="501"/>
      <c r="D206" s="502"/>
      <c r="E206" s="503"/>
      <c r="F206" s="501"/>
      <c r="G206" s="502"/>
      <c r="H206" s="501"/>
      <c r="I206" s="501"/>
      <c r="J206" s="501"/>
      <c r="K206" s="504"/>
      <c r="L206" s="504"/>
      <c r="M206" s="568"/>
      <c r="N206" s="501"/>
      <c r="O206" s="501"/>
      <c r="P206" s="501"/>
    </row>
    <row r="207" spans="1:16" s="506" customFormat="1" ht="0" hidden="1" customHeight="1" x14ac:dyDescent="0.25">
      <c r="A207" s="501"/>
      <c r="B207" s="501"/>
      <c r="C207" s="501"/>
      <c r="D207" s="502"/>
      <c r="E207" s="503"/>
      <c r="F207" s="501"/>
      <c r="G207" s="502"/>
      <c r="H207" s="501"/>
      <c r="I207" s="501"/>
      <c r="J207" s="501"/>
      <c r="K207" s="504"/>
      <c r="L207" s="504"/>
      <c r="M207" s="568"/>
      <c r="N207" s="501"/>
      <c r="O207" s="501"/>
      <c r="P207" s="501"/>
    </row>
    <row r="208" spans="1:16" s="506" customFormat="1" ht="0" hidden="1" customHeight="1" x14ac:dyDescent="0.25">
      <c r="A208" s="501"/>
      <c r="B208" s="501"/>
      <c r="C208" s="501"/>
      <c r="D208" s="502"/>
      <c r="E208" s="503"/>
      <c r="F208" s="501"/>
      <c r="G208" s="502"/>
      <c r="H208" s="501"/>
      <c r="I208" s="501"/>
      <c r="J208" s="501"/>
      <c r="K208" s="504"/>
      <c r="L208" s="504"/>
      <c r="M208" s="568"/>
      <c r="N208" s="501"/>
      <c r="O208" s="501"/>
      <c r="P208" s="501"/>
    </row>
    <row r="209" spans="1:16" s="506" customFormat="1" ht="0" hidden="1" customHeight="1" x14ac:dyDescent="0.25">
      <c r="A209" s="501"/>
      <c r="B209" s="501"/>
      <c r="C209" s="501"/>
      <c r="D209" s="502"/>
      <c r="E209" s="503"/>
      <c r="F209" s="501"/>
      <c r="G209" s="502"/>
      <c r="H209" s="501"/>
      <c r="I209" s="501"/>
      <c r="J209" s="501"/>
      <c r="K209" s="504"/>
      <c r="L209" s="504"/>
      <c r="M209" s="568"/>
      <c r="N209" s="501"/>
      <c r="O209" s="501"/>
      <c r="P209" s="501"/>
    </row>
    <row r="210" spans="1:16" s="506" customFormat="1" ht="0" hidden="1" customHeight="1" x14ac:dyDescent="0.25">
      <c r="A210" s="501"/>
      <c r="B210" s="501"/>
      <c r="C210" s="501"/>
      <c r="D210" s="502"/>
      <c r="E210" s="503"/>
      <c r="F210" s="501"/>
      <c r="G210" s="502"/>
      <c r="H210" s="501"/>
      <c r="I210" s="501"/>
      <c r="J210" s="501"/>
      <c r="K210" s="504"/>
      <c r="L210" s="504"/>
      <c r="M210" s="568"/>
      <c r="N210" s="501"/>
      <c r="O210" s="501"/>
      <c r="P210" s="501"/>
    </row>
    <row r="211" spans="1:16" s="506" customFormat="1" ht="0" hidden="1" customHeight="1" x14ac:dyDescent="0.25">
      <c r="A211" s="501"/>
      <c r="B211" s="501"/>
      <c r="C211" s="501"/>
      <c r="D211" s="502"/>
      <c r="E211" s="503"/>
      <c r="F211" s="501"/>
      <c r="G211" s="502"/>
      <c r="H211" s="501"/>
      <c r="I211" s="501"/>
      <c r="J211" s="501"/>
      <c r="K211" s="504"/>
      <c r="L211" s="504"/>
      <c r="M211" s="568"/>
      <c r="N211" s="501"/>
      <c r="O211" s="501"/>
      <c r="P211" s="501"/>
    </row>
    <row r="212" spans="1:16" s="506" customFormat="1" ht="0" hidden="1" customHeight="1" x14ac:dyDescent="0.25">
      <c r="A212" s="501"/>
      <c r="B212" s="501"/>
      <c r="C212" s="501"/>
      <c r="D212" s="502"/>
      <c r="E212" s="503"/>
      <c r="F212" s="501"/>
      <c r="G212" s="502"/>
      <c r="H212" s="501"/>
      <c r="I212" s="501"/>
      <c r="J212" s="501"/>
      <c r="K212" s="504"/>
      <c r="L212" s="504"/>
      <c r="M212" s="568"/>
      <c r="N212" s="501"/>
      <c r="O212" s="501"/>
      <c r="P212" s="501"/>
    </row>
    <row r="213" spans="1:16" s="506" customFormat="1" ht="0" hidden="1" customHeight="1" x14ac:dyDescent="0.25">
      <c r="A213" s="501"/>
      <c r="B213" s="501"/>
      <c r="C213" s="501"/>
      <c r="D213" s="502"/>
      <c r="E213" s="503"/>
      <c r="F213" s="501"/>
      <c r="G213" s="502"/>
      <c r="H213" s="501"/>
      <c r="I213" s="501"/>
      <c r="J213" s="501"/>
      <c r="K213" s="504"/>
      <c r="L213" s="504"/>
      <c r="M213" s="568"/>
      <c r="N213" s="501"/>
      <c r="O213" s="501"/>
      <c r="P213" s="501"/>
    </row>
    <row r="214" spans="1:16" s="506" customFormat="1" ht="0" hidden="1" customHeight="1" x14ac:dyDescent="0.25">
      <c r="A214" s="501"/>
      <c r="B214" s="501"/>
      <c r="C214" s="501"/>
      <c r="D214" s="502"/>
      <c r="E214" s="503"/>
      <c r="F214" s="501"/>
      <c r="G214" s="502"/>
      <c r="H214" s="501"/>
      <c r="I214" s="501"/>
      <c r="J214" s="501"/>
      <c r="K214" s="504"/>
      <c r="L214" s="504"/>
      <c r="M214" s="568"/>
      <c r="N214" s="501"/>
      <c r="O214" s="501"/>
      <c r="P214" s="501"/>
    </row>
    <row r="215" spans="1:16" s="506" customFormat="1" ht="0" hidden="1" customHeight="1" x14ac:dyDescent="0.25">
      <c r="A215" s="501"/>
      <c r="B215" s="501"/>
      <c r="C215" s="501"/>
      <c r="D215" s="502"/>
      <c r="E215" s="503"/>
      <c r="F215" s="501"/>
      <c r="G215" s="502"/>
      <c r="H215" s="501"/>
      <c r="I215" s="501"/>
      <c r="J215" s="501"/>
      <c r="K215" s="504"/>
      <c r="L215" s="504"/>
      <c r="M215" s="568"/>
      <c r="N215" s="501"/>
      <c r="O215" s="501"/>
      <c r="P215" s="501"/>
    </row>
    <row r="216" spans="1:16" s="506" customFormat="1" ht="0" hidden="1" customHeight="1" x14ac:dyDescent="0.25">
      <c r="A216" s="501"/>
      <c r="B216" s="501"/>
      <c r="C216" s="501"/>
      <c r="D216" s="502"/>
      <c r="E216" s="503"/>
      <c r="F216" s="501"/>
      <c r="G216" s="502"/>
      <c r="H216" s="501"/>
      <c r="I216" s="501"/>
      <c r="J216" s="501"/>
      <c r="K216" s="504"/>
      <c r="L216" s="504"/>
      <c r="M216" s="568"/>
      <c r="N216" s="501"/>
      <c r="O216" s="501"/>
      <c r="P216" s="501"/>
    </row>
    <row r="217" spans="1:16" s="506" customFormat="1" ht="0" hidden="1" customHeight="1" x14ac:dyDescent="0.25">
      <c r="A217" s="501"/>
      <c r="B217" s="501"/>
      <c r="C217" s="501"/>
      <c r="D217" s="502"/>
      <c r="E217" s="503"/>
      <c r="F217" s="501"/>
      <c r="G217" s="502"/>
      <c r="H217" s="501"/>
      <c r="I217" s="501"/>
      <c r="J217" s="501"/>
      <c r="K217" s="504"/>
      <c r="L217" s="504"/>
      <c r="M217" s="568"/>
      <c r="N217" s="501"/>
      <c r="O217" s="501"/>
      <c r="P217" s="501"/>
    </row>
    <row r="218" spans="1:16" s="506" customFormat="1" ht="0" hidden="1" customHeight="1" x14ac:dyDescent="0.25">
      <c r="A218" s="501"/>
      <c r="B218" s="501"/>
      <c r="C218" s="501"/>
      <c r="D218" s="502"/>
      <c r="E218" s="503"/>
      <c r="F218" s="501"/>
      <c r="G218" s="502"/>
      <c r="H218" s="501"/>
      <c r="I218" s="501"/>
      <c r="J218" s="501"/>
      <c r="K218" s="504"/>
      <c r="L218" s="504"/>
      <c r="M218" s="568"/>
      <c r="N218" s="501"/>
      <c r="O218" s="501"/>
      <c r="P218" s="501"/>
    </row>
    <row r="219" spans="1:16" s="506" customFormat="1" ht="0" hidden="1" customHeight="1" x14ac:dyDescent="0.25">
      <c r="A219" s="501"/>
      <c r="B219" s="501"/>
      <c r="C219" s="501"/>
      <c r="D219" s="502"/>
      <c r="E219" s="503"/>
      <c r="F219" s="501"/>
      <c r="G219" s="502"/>
      <c r="H219" s="501"/>
      <c r="I219" s="501"/>
      <c r="J219" s="501"/>
      <c r="K219" s="504"/>
      <c r="L219" s="504"/>
      <c r="M219" s="568"/>
      <c r="N219" s="501"/>
      <c r="O219" s="501"/>
      <c r="P219" s="501"/>
    </row>
    <row r="220" spans="1:16" s="506" customFormat="1" ht="0" hidden="1" customHeight="1" x14ac:dyDescent="0.25">
      <c r="A220" s="501"/>
      <c r="B220" s="501"/>
      <c r="C220" s="501"/>
      <c r="D220" s="502"/>
      <c r="E220" s="503"/>
      <c r="F220" s="501"/>
      <c r="G220" s="502"/>
      <c r="H220" s="501"/>
      <c r="I220" s="501"/>
      <c r="J220" s="501"/>
      <c r="K220" s="504"/>
      <c r="L220" s="504"/>
      <c r="M220" s="568"/>
      <c r="N220" s="501"/>
      <c r="O220" s="501"/>
      <c r="P220" s="501"/>
    </row>
    <row r="221" spans="1:16" s="506" customFormat="1" ht="0" hidden="1" customHeight="1" x14ac:dyDescent="0.25">
      <c r="A221" s="501"/>
      <c r="B221" s="501"/>
      <c r="C221" s="501"/>
      <c r="D221" s="502"/>
      <c r="E221" s="503"/>
      <c r="F221" s="501"/>
      <c r="G221" s="502"/>
      <c r="H221" s="501"/>
      <c r="I221" s="501"/>
      <c r="J221" s="501"/>
      <c r="K221" s="504"/>
      <c r="L221" s="504"/>
      <c r="M221" s="568"/>
      <c r="N221" s="501"/>
      <c r="O221" s="501"/>
      <c r="P221" s="501"/>
    </row>
    <row r="222" spans="1:16" s="506" customFormat="1" ht="0" hidden="1" customHeight="1" x14ac:dyDescent="0.25">
      <c r="A222" s="501"/>
      <c r="B222" s="501"/>
      <c r="C222" s="501"/>
      <c r="D222" s="502"/>
      <c r="E222" s="503"/>
      <c r="F222" s="501"/>
      <c r="G222" s="502"/>
      <c r="H222" s="501"/>
      <c r="I222" s="501"/>
      <c r="J222" s="501"/>
      <c r="K222" s="504"/>
      <c r="L222" s="504"/>
      <c r="M222" s="568"/>
      <c r="N222" s="501"/>
      <c r="O222" s="501"/>
      <c r="P222" s="501"/>
    </row>
    <row r="223" spans="1:16" s="506" customFormat="1" ht="0" hidden="1" customHeight="1" x14ac:dyDescent="0.25">
      <c r="A223" s="501"/>
      <c r="B223" s="501"/>
      <c r="C223" s="501"/>
      <c r="D223" s="502"/>
      <c r="E223" s="503"/>
      <c r="F223" s="501"/>
      <c r="G223" s="502"/>
      <c r="H223" s="501"/>
      <c r="I223" s="501"/>
      <c r="J223" s="501"/>
      <c r="K223" s="504"/>
      <c r="L223" s="504"/>
      <c r="M223" s="568"/>
      <c r="N223" s="501"/>
      <c r="O223" s="501"/>
      <c r="P223" s="501"/>
    </row>
    <row r="224" spans="1:16" s="506" customFormat="1" ht="0" hidden="1" customHeight="1" x14ac:dyDescent="0.25">
      <c r="A224" s="501"/>
      <c r="B224" s="501"/>
      <c r="C224" s="501"/>
      <c r="D224" s="502"/>
      <c r="E224" s="503"/>
      <c r="F224" s="501"/>
      <c r="G224" s="502"/>
      <c r="H224" s="501"/>
      <c r="I224" s="501"/>
      <c r="J224" s="501"/>
      <c r="K224" s="504"/>
      <c r="L224" s="504"/>
      <c r="M224" s="568"/>
      <c r="N224" s="501"/>
      <c r="O224" s="501"/>
      <c r="P224" s="501"/>
    </row>
    <row r="225" spans="1:16" s="506" customFormat="1" ht="0" hidden="1" customHeight="1" x14ac:dyDescent="0.25">
      <c r="A225" s="501"/>
      <c r="B225" s="501"/>
      <c r="C225" s="501"/>
      <c r="D225" s="502"/>
      <c r="E225" s="503"/>
      <c r="F225" s="501"/>
      <c r="G225" s="502"/>
      <c r="H225" s="501"/>
      <c r="I225" s="501"/>
      <c r="J225" s="501"/>
      <c r="K225" s="504"/>
      <c r="L225" s="504"/>
      <c r="M225" s="568"/>
      <c r="N225" s="501"/>
      <c r="O225" s="501"/>
      <c r="P225" s="501"/>
    </row>
    <row r="226" spans="1:16" s="506" customFormat="1" ht="0" hidden="1" customHeight="1" x14ac:dyDescent="0.25">
      <c r="A226" s="501"/>
      <c r="B226" s="501"/>
      <c r="C226" s="501"/>
      <c r="D226" s="502"/>
      <c r="E226" s="503"/>
      <c r="F226" s="501"/>
      <c r="G226" s="502"/>
      <c r="H226" s="501"/>
      <c r="I226" s="501"/>
      <c r="J226" s="501"/>
      <c r="K226" s="504"/>
      <c r="L226" s="504"/>
      <c r="M226" s="568"/>
      <c r="N226" s="501"/>
      <c r="O226" s="501"/>
      <c r="P226" s="501"/>
    </row>
    <row r="227" spans="1:16" s="506" customFormat="1" ht="0" hidden="1" customHeight="1" x14ac:dyDescent="0.25">
      <c r="A227" s="501"/>
      <c r="B227" s="501"/>
      <c r="C227" s="501"/>
      <c r="D227" s="502"/>
      <c r="E227" s="503"/>
      <c r="F227" s="501"/>
      <c r="G227" s="502"/>
      <c r="H227" s="501"/>
      <c r="I227" s="501"/>
      <c r="J227" s="501"/>
      <c r="K227" s="504"/>
      <c r="L227" s="504"/>
      <c r="M227" s="568"/>
      <c r="N227" s="501"/>
      <c r="O227" s="501"/>
      <c r="P227" s="501"/>
    </row>
    <row r="228" spans="1:16" s="506" customFormat="1" ht="0" hidden="1" customHeight="1" x14ac:dyDescent="0.25">
      <c r="A228" s="501"/>
      <c r="B228" s="501"/>
      <c r="C228" s="501"/>
      <c r="D228" s="502"/>
      <c r="E228" s="503"/>
      <c r="F228" s="501"/>
      <c r="G228" s="502"/>
      <c r="H228" s="501"/>
      <c r="I228" s="501"/>
      <c r="J228" s="501"/>
      <c r="K228" s="504"/>
      <c r="L228" s="504"/>
      <c r="M228" s="568"/>
      <c r="N228" s="501"/>
      <c r="O228" s="501"/>
      <c r="P228" s="501"/>
    </row>
    <row r="229" spans="1:16" s="506" customFormat="1" ht="0" hidden="1" customHeight="1" x14ac:dyDescent="0.25">
      <c r="A229" s="501"/>
      <c r="B229" s="501"/>
      <c r="C229" s="501"/>
      <c r="D229" s="502"/>
      <c r="E229" s="503"/>
      <c r="F229" s="501"/>
      <c r="G229" s="502"/>
      <c r="H229" s="501"/>
      <c r="I229" s="501"/>
      <c r="J229" s="501"/>
      <c r="K229" s="504"/>
      <c r="L229" s="504"/>
      <c r="M229" s="568"/>
      <c r="N229" s="501"/>
      <c r="O229" s="501"/>
      <c r="P229" s="501"/>
    </row>
    <row r="230" spans="1:16" s="506" customFormat="1" ht="0" hidden="1" customHeight="1" x14ac:dyDescent="0.25">
      <c r="A230" s="501"/>
      <c r="B230" s="501"/>
      <c r="C230" s="501"/>
      <c r="D230" s="502"/>
      <c r="E230" s="503"/>
      <c r="F230" s="501"/>
      <c r="G230" s="502"/>
      <c r="H230" s="501"/>
      <c r="I230" s="501"/>
      <c r="J230" s="501"/>
      <c r="K230" s="504"/>
      <c r="L230" s="504"/>
      <c r="M230" s="568"/>
      <c r="N230" s="501"/>
      <c r="O230" s="501"/>
      <c r="P230" s="501"/>
    </row>
    <row r="231" spans="1:16" s="506" customFormat="1" ht="0" hidden="1" customHeight="1" x14ac:dyDescent="0.25">
      <c r="A231" s="501"/>
      <c r="B231" s="501"/>
      <c r="C231" s="501"/>
      <c r="D231" s="502"/>
      <c r="E231" s="503"/>
      <c r="F231" s="501"/>
      <c r="G231" s="502"/>
      <c r="H231" s="501"/>
      <c r="I231" s="501"/>
      <c r="J231" s="501"/>
      <c r="K231" s="504"/>
      <c r="L231" s="504"/>
      <c r="M231" s="568"/>
      <c r="N231" s="501"/>
      <c r="O231" s="501"/>
      <c r="P231" s="501"/>
    </row>
    <row r="232" spans="1:16" s="506" customFormat="1" ht="0" hidden="1" customHeight="1" x14ac:dyDescent="0.25">
      <c r="A232" s="501"/>
      <c r="B232" s="501"/>
      <c r="C232" s="501"/>
      <c r="D232" s="502"/>
      <c r="E232" s="503"/>
      <c r="F232" s="501"/>
      <c r="G232" s="502"/>
      <c r="H232" s="501"/>
      <c r="I232" s="501"/>
      <c r="J232" s="501"/>
      <c r="K232" s="504"/>
      <c r="L232" s="504"/>
      <c r="M232" s="568"/>
      <c r="N232" s="501"/>
      <c r="O232" s="501"/>
      <c r="P232" s="501"/>
    </row>
    <row r="233" spans="1:16" s="506" customFormat="1" ht="0" hidden="1" customHeight="1" x14ac:dyDescent="0.25">
      <c r="A233" s="501"/>
      <c r="B233" s="501"/>
      <c r="C233" s="501"/>
      <c r="D233" s="502"/>
      <c r="E233" s="503"/>
      <c r="F233" s="501"/>
      <c r="G233" s="502"/>
      <c r="H233" s="501"/>
      <c r="I233" s="501"/>
      <c r="J233" s="501"/>
      <c r="K233" s="504"/>
      <c r="L233" s="504"/>
      <c r="M233" s="568"/>
      <c r="N233" s="501"/>
      <c r="O233" s="501"/>
      <c r="P233" s="501"/>
    </row>
    <row r="234" spans="1:16" s="506" customFormat="1" ht="0" hidden="1" customHeight="1" x14ac:dyDescent="0.25">
      <c r="A234" s="501"/>
      <c r="B234" s="501"/>
      <c r="C234" s="501"/>
      <c r="D234" s="502"/>
      <c r="E234" s="503"/>
      <c r="F234" s="501"/>
      <c r="G234" s="502"/>
      <c r="H234" s="501"/>
      <c r="I234" s="501"/>
      <c r="J234" s="501"/>
      <c r="K234" s="504"/>
      <c r="L234" s="504"/>
      <c r="M234" s="568"/>
      <c r="N234" s="501"/>
      <c r="O234" s="501"/>
      <c r="P234" s="501"/>
    </row>
    <row r="235" spans="1:16" s="506" customFormat="1" ht="0" hidden="1" customHeight="1" x14ac:dyDescent="0.25">
      <c r="A235" s="501"/>
      <c r="B235" s="501"/>
      <c r="C235" s="501"/>
      <c r="D235" s="502"/>
      <c r="E235" s="503"/>
      <c r="F235" s="501"/>
      <c r="G235" s="502"/>
      <c r="H235" s="501"/>
      <c r="I235" s="501"/>
      <c r="J235" s="501"/>
      <c r="K235" s="504"/>
      <c r="L235" s="504"/>
      <c r="M235" s="568"/>
      <c r="N235" s="501"/>
      <c r="O235" s="501"/>
      <c r="P235" s="501"/>
    </row>
    <row r="236" spans="1:16" s="506" customFormat="1" ht="0" hidden="1" customHeight="1" x14ac:dyDescent="0.25">
      <c r="A236" s="501"/>
      <c r="B236" s="501"/>
      <c r="C236" s="501"/>
      <c r="D236" s="502"/>
      <c r="E236" s="503"/>
      <c r="F236" s="501"/>
      <c r="G236" s="502"/>
      <c r="H236" s="501"/>
      <c r="I236" s="501"/>
      <c r="J236" s="501"/>
      <c r="K236" s="504"/>
      <c r="L236" s="504"/>
      <c r="M236" s="568"/>
      <c r="N236" s="501"/>
      <c r="O236" s="501"/>
      <c r="P236" s="501"/>
    </row>
    <row r="237" spans="1:16" s="506" customFormat="1" ht="0" hidden="1" customHeight="1" x14ac:dyDescent="0.25">
      <c r="A237" s="501"/>
      <c r="B237" s="501"/>
      <c r="C237" s="501"/>
      <c r="D237" s="502"/>
      <c r="E237" s="503"/>
      <c r="F237" s="501"/>
      <c r="G237" s="502"/>
      <c r="H237" s="501"/>
      <c r="I237" s="501"/>
      <c r="J237" s="501"/>
      <c r="K237" s="504"/>
      <c r="L237" s="504"/>
      <c r="M237" s="568"/>
      <c r="N237" s="501"/>
      <c r="O237" s="501"/>
      <c r="P237" s="501"/>
    </row>
    <row r="238" spans="1:16" s="506" customFormat="1" ht="0" hidden="1" customHeight="1" x14ac:dyDescent="0.25">
      <c r="A238" s="501"/>
      <c r="B238" s="501"/>
      <c r="C238" s="501"/>
      <c r="D238" s="502"/>
      <c r="E238" s="503"/>
      <c r="F238" s="501"/>
      <c r="G238" s="502"/>
      <c r="H238" s="501"/>
      <c r="I238" s="501"/>
      <c r="J238" s="501"/>
      <c r="K238" s="504"/>
      <c r="L238" s="504"/>
      <c r="M238" s="568"/>
      <c r="N238" s="501"/>
      <c r="O238" s="501"/>
      <c r="P238" s="501"/>
    </row>
    <row r="239" spans="1:16" s="506" customFormat="1" ht="0" hidden="1" customHeight="1" x14ac:dyDescent="0.25">
      <c r="A239" s="501"/>
      <c r="B239" s="501"/>
      <c r="C239" s="501"/>
      <c r="D239" s="502"/>
      <c r="E239" s="503"/>
      <c r="F239" s="501"/>
      <c r="G239" s="502"/>
      <c r="H239" s="501"/>
      <c r="I239" s="501"/>
      <c r="J239" s="501"/>
      <c r="K239" s="504"/>
      <c r="L239" s="504"/>
      <c r="M239" s="568"/>
      <c r="N239" s="501"/>
      <c r="O239" s="501"/>
      <c r="P239" s="501"/>
    </row>
    <row r="240" spans="1:16" s="506" customFormat="1" ht="0" hidden="1" customHeight="1" x14ac:dyDescent="0.25">
      <c r="A240" s="501"/>
      <c r="B240" s="501"/>
      <c r="C240" s="501"/>
      <c r="D240" s="502"/>
      <c r="E240" s="503"/>
      <c r="F240" s="501"/>
      <c r="G240" s="502"/>
      <c r="H240" s="501"/>
      <c r="I240" s="501"/>
      <c r="J240" s="501"/>
      <c r="K240" s="504"/>
      <c r="L240" s="504"/>
      <c r="M240" s="568"/>
      <c r="N240" s="501"/>
      <c r="O240" s="501"/>
      <c r="P240" s="501"/>
    </row>
    <row r="241" spans="1:16" s="506" customFormat="1" ht="0" hidden="1" customHeight="1" x14ac:dyDescent="0.25">
      <c r="A241" s="501"/>
      <c r="B241" s="501"/>
      <c r="C241" s="501"/>
      <c r="D241" s="502"/>
      <c r="E241" s="503"/>
      <c r="F241" s="501"/>
      <c r="G241" s="502"/>
      <c r="H241" s="501"/>
      <c r="I241" s="501"/>
      <c r="J241" s="501"/>
      <c r="K241" s="504"/>
      <c r="L241" s="504"/>
      <c r="M241" s="568"/>
      <c r="N241" s="501"/>
      <c r="O241" s="501"/>
      <c r="P241" s="501"/>
    </row>
    <row r="242" spans="1:16" s="506" customFormat="1" ht="0" hidden="1" customHeight="1" x14ac:dyDescent="0.25">
      <c r="A242" s="501"/>
      <c r="B242" s="501"/>
      <c r="C242" s="501"/>
      <c r="D242" s="502"/>
      <c r="E242" s="503"/>
      <c r="F242" s="501"/>
      <c r="G242" s="502"/>
      <c r="H242" s="501"/>
      <c r="I242" s="501"/>
      <c r="J242" s="501"/>
      <c r="K242" s="504"/>
      <c r="L242" s="504"/>
      <c r="M242" s="568"/>
      <c r="N242" s="501"/>
      <c r="O242" s="501"/>
      <c r="P242" s="501"/>
    </row>
    <row r="243" spans="1:16" s="506" customFormat="1" ht="0" hidden="1" customHeight="1" x14ac:dyDescent="0.25">
      <c r="A243" s="501"/>
      <c r="B243" s="501"/>
      <c r="C243" s="501"/>
      <c r="D243" s="502"/>
      <c r="E243" s="503"/>
      <c r="F243" s="501"/>
      <c r="G243" s="502"/>
      <c r="H243" s="501"/>
      <c r="I243" s="501"/>
      <c r="J243" s="501"/>
      <c r="K243" s="504"/>
      <c r="L243" s="504"/>
      <c r="M243" s="568"/>
      <c r="N243" s="501"/>
      <c r="O243" s="501"/>
      <c r="P243" s="501"/>
    </row>
    <row r="244" spans="1:16" s="506" customFormat="1" ht="0" hidden="1" customHeight="1" x14ac:dyDescent="0.25">
      <c r="A244" s="501"/>
      <c r="B244" s="501"/>
      <c r="C244" s="501"/>
      <c r="D244" s="502"/>
      <c r="E244" s="503"/>
      <c r="F244" s="501"/>
      <c r="G244" s="502"/>
      <c r="H244" s="501"/>
      <c r="I244" s="501"/>
      <c r="J244" s="501"/>
      <c r="K244" s="504"/>
      <c r="L244" s="504"/>
      <c r="M244" s="568"/>
      <c r="N244" s="501"/>
      <c r="O244" s="501"/>
      <c r="P244" s="501"/>
    </row>
    <row r="245" spans="1:16" s="506" customFormat="1" ht="0" hidden="1" customHeight="1" x14ac:dyDescent="0.25">
      <c r="A245" s="501"/>
      <c r="B245" s="501"/>
      <c r="C245" s="501"/>
      <c r="D245" s="502"/>
      <c r="E245" s="503"/>
      <c r="F245" s="501"/>
      <c r="G245" s="502"/>
      <c r="H245" s="501"/>
      <c r="I245" s="501"/>
      <c r="J245" s="501"/>
      <c r="K245" s="504"/>
      <c r="L245" s="504"/>
      <c r="M245" s="568"/>
      <c r="N245" s="501"/>
      <c r="O245" s="501"/>
      <c r="P245" s="501"/>
    </row>
    <row r="246" spans="1:16" s="506" customFormat="1" ht="0" hidden="1" customHeight="1" x14ac:dyDescent="0.25">
      <c r="A246" s="501"/>
      <c r="B246" s="501"/>
      <c r="C246" s="501"/>
      <c r="D246" s="502"/>
      <c r="E246" s="503"/>
      <c r="F246" s="501"/>
      <c r="G246" s="502"/>
      <c r="H246" s="501"/>
      <c r="I246" s="501"/>
      <c r="J246" s="501"/>
      <c r="K246" s="504"/>
      <c r="L246" s="504"/>
      <c r="M246" s="568"/>
      <c r="N246" s="501"/>
      <c r="O246" s="501"/>
      <c r="P246" s="501"/>
    </row>
    <row r="247" spans="1:16" s="506" customFormat="1" ht="0" hidden="1" customHeight="1" x14ac:dyDescent="0.25">
      <c r="A247" s="501"/>
      <c r="B247" s="501"/>
      <c r="C247" s="501"/>
      <c r="D247" s="502"/>
      <c r="E247" s="503"/>
      <c r="F247" s="501"/>
      <c r="G247" s="502"/>
      <c r="H247" s="501"/>
      <c r="I247" s="501"/>
      <c r="J247" s="501"/>
      <c r="K247" s="504"/>
      <c r="L247" s="504"/>
      <c r="M247" s="568"/>
      <c r="N247" s="501"/>
      <c r="O247" s="501"/>
      <c r="P247" s="501"/>
    </row>
    <row r="248" spans="1:16" s="506" customFormat="1" ht="0" hidden="1" customHeight="1" x14ac:dyDescent="0.25">
      <c r="A248" s="501"/>
      <c r="B248" s="501"/>
      <c r="C248" s="501"/>
      <c r="D248" s="502"/>
      <c r="E248" s="503"/>
      <c r="F248" s="501"/>
      <c r="G248" s="502"/>
      <c r="H248" s="501"/>
      <c r="I248" s="501"/>
      <c r="J248" s="501"/>
      <c r="K248" s="504"/>
      <c r="L248" s="504"/>
      <c r="M248" s="568"/>
      <c r="N248" s="501"/>
      <c r="O248" s="501"/>
      <c r="P248" s="501"/>
    </row>
    <row r="249" spans="1:16" s="506" customFormat="1" ht="0" hidden="1" customHeight="1" x14ac:dyDescent="0.25">
      <c r="A249" s="501"/>
      <c r="B249" s="501"/>
      <c r="C249" s="501"/>
      <c r="D249" s="502"/>
      <c r="E249" s="503"/>
      <c r="F249" s="501"/>
      <c r="G249" s="502"/>
      <c r="H249" s="501"/>
      <c r="I249" s="501"/>
      <c r="J249" s="501"/>
      <c r="K249" s="504"/>
      <c r="L249" s="504"/>
      <c r="M249" s="568"/>
      <c r="N249" s="501"/>
      <c r="O249" s="501"/>
      <c r="P249" s="501"/>
    </row>
  </sheetData>
  <sheetProtection algorithmName="SHA-512" hashValue="VJ40eMeQQWs7XtY/4LeTK1Dmfr7uleb5gzMBXxMKmh67oULXHkruMAVmOOiqDEaJEIftQDOtjq3R4Y6PdtsXYw==" saltValue="UJmJ70xBtS5HfbYwIXx0hw==" spinCount="100000" sheet="1" formatRows="0"/>
  <mergeCells count="1">
    <mergeCell ref="A3:B3"/>
  </mergeCells>
  <conditionalFormatting sqref="K89:L89 O89">
    <cfRule type="cellIs" dxfId="1" priority="2" operator="lessThan">
      <formula>0</formula>
    </cfRule>
  </conditionalFormatting>
  <conditionalFormatting sqref="G89:H89">
    <cfRule type="cellIs" dxfId="0" priority="1" operator="lessThan">
      <formula>0</formula>
    </cfRule>
  </conditionalFormatting>
  <dataValidations count="5">
    <dataValidation type="decimal" allowBlank="1" showInputMessage="1" showErrorMessage="1" sqref="WVM983045:WVN983087 JA5:JB47 SW5:SX47 ACS5:ACT47 AMO5:AMP47 AWK5:AWL47 BGG5:BGH47 BQC5:BQD47 BZY5:BZZ47 CJU5:CJV47 CTQ5:CTR47 DDM5:DDN47 DNI5:DNJ47 DXE5:DXF47 EHA5:EHB47 EQW5:EQX47 FAS5:FAT47 FKO5:FKP47 FUK5:FUL47 GEG5:GEH47 GOC5:GOD47 GXY5:GXZ47 HHU5:HHV47 HRQ5:HRR47 IBM5:IBN47 ILI5:ILJ47 IVE5:IVF47 JFA5:JFB47 JOW5:JOX47 JYS5:JYT47 KIO5:KIP47 KSK5:KSL47 LCG5:LCH47 LMC5:LMD47 LVY5:LVZ47 MFU5:MFV47 MPQ5:MPR47 MZM5:MZN47 NJI5:NJJ47 NTE5:NTF47 ODA5:ODB47 OMW5:OMX47 OWS5:OWT47 PGO5:PGP47 PQK5:PQL47 QAG5:QAH47 QKC5:QKD47 QTY5:QTZ47 RDU5:RDV47 RNQ5:RNR47 RXM5:RXN47 SHI5:SHJ47 SRE5:SRF47 TBA5:TBB47 TKW5:TKX47 TUS5:TUT47 UEO5:UEP47 UOK5:UOL47 UYG5:UYH47 VIC5:VID47 VRY5:VRZ47 WBU5:WBV47 WLQ5:WLR47 WVM5:WVN47 JA65541:JB65583 SW65541:SX65583 ACS65541:ACT65583 AMO65541:AMP65583 AWK65541:AWL65583 BGG65541:BGH65583 BQC65541:BQD65583 BZY65541:BZZ65583 CJU65541:CJV65583 CTQ65541:CTR65583 DDM65541:DDN65583 DNI65541:DNJ65583 DXE65541:DXF65583 EHA65541:EHB65583 EQW65541:EQX65583 FAS65541:FAT65583 FKO65541:FKP65583 FUK65541:FUL65583 GEG65541:GEH65583 GOC65541:GOD65583 GXY65541:GXZ65583 HHU65541:HHV65583 HRQ65541:HRR65583 IBM65541:IBN65583 ILI65541:ILJ65583 IVE65541:IVF65583 JFA65541:JFB65583 JOW65541:JOX65583 JYS65541:JYT65583 KIO65541:KIP65583 KSK65541:KSL65583 LCG65541:LCH65583 LMC65541:LMD65583 LVY65541:LVZ65583 MFU65541:MFV65583 MPQ65541:MPR65583 MZM65541:MZN65583 NJI65541:NJJ65583 NTE65541:NTF65583 ODA65541:ODB65583 OMW65541:OMX65583 OWS65541:OWT65583 PGO65541:PGP65583 PQK65541:PQL65583 QAG65541:QAH65583 QKC65541:QKD65583 QTY65541:QTZ65583 RDU65541:RDV65583 RNQ65541:RNR65583 RXM65541:RXN65583 SHI65541:SHJ65583 SRE65541:SRF65583 TBA65541:TBB65583 TKW65541:TKX65583 TUS65541:TUT65583 UEO65541:UEP65583 UOK65541:UOL65583 UYG65541:UYH65583 VIC65541:VID65583 VRY65541:VRZ65583 WBU65541:WBV65583 WLQ65541:WLR65583 WVM65541:WVN65583 JA131077:JB131119 SW131077:SX131119 ACS131077:ACT131119 AMO131077:AMP131119 AWK131077:AWL131119 BGG131077:BGH131119 BQC131077:BQD131119 BZY131077:BZZ131119 CJU131077:CJV131119 CTQ131077:CTR131119 DDM131077:DDN131119 DNI131077:DNJ131119 DXE131077:DXF131119 EHA131077:EHB131119 EQW131077:EQX131119 FAS131077:FAT131119 FKO131077:FKP131119 FUK131077:FUL131119 GEG131077:GEH131119 GOC131077:GOD131119 GXY131077:GXZ131119 HHU131077:HHV131119 HRQ131077:HRR131119 IBM131077:IBN131119 ILI131077:ILJ131119 IVE131077:IVF131119 JFA131077:JFB131119 JOW131077:JOX131119 JYS131077:JYT131119 KIO131077:KIP131119 KSK131077:KSL131119 LCG131077:LCH131119 LMC131077:LMD131119 LVY131077:LVZ131119 MFU131077:MFV131119 MPQ131077:MPR131119 MZM131077:MZN131119 NJI131077:NJJ131119 NTE131077:NTF131119 ODA131077:ODB131119 OMW131077:OMX131119 OWS131077:OWT131119 PGO131077:PGP131119 PQK131077:PQL131119 QAG131077:QAH131119 QKC131077:QKD131119 QTY131077:QTZ131119 RDU131077:RDV131119 RNQ131077:RNR131119 RXM131077:RXN131119 SHI131077:SHJ131119 SRE131077:SRF131119 TBA131077:TBB131119 TKW131077:TKX131119 TUS131077:TUT131119 UEO131077:UEP131119 UOK131077:UOL131119 UYG131077:UYH131119 VIC131077:VID131119 VRY131077:VRZ131119 WBU131077:WBV131119 WLQ131077:WLR131119 WVM131077:WVN131119 JA196613:JB196655 SW196613:SX196655 ACS196613:ACT196655 AMO196613:AMP196655 AWK196613:AWL196655 BGG196613:BGH196655 BQC196613:BQD196655 BZY196613:BZZ196655 CJU196613:CJV196655 CTQ196613:CTR196655 DDM196613:DDN196655 DNI196613:DNJ196655 DXE196613:DXF196655 EHA196613:EHB196655 EQW196613:EQX196655 FAS196613:FAT196655 FKO196613:FKP196655 FUK196613:FUL196655 GEG196613:GEH196655 GOC196613:GOD196655 GXY196613:GXZ196655 HHU196613:HHV196655 HRQ196613:HRR196655 IBM196613:IBN196655 ILI196613:ILJ196655 IVE196613:IVF196655 JFA196613:JFB196655 JOW196613:JOX196655 JYS196613:JYT196655 KIO196613:KIP196655 KSK196613:KSL196655 LCG196613:LCH196655 LMC196613:LMD196655 LVY196613:LVZ196655 MFU196613:MFV196655 MPQ196613:MPR196655 MZM196613:MZN196655 NJI196613:NJJ196655 NTE196613:NTF196655 ODA196613:ODB196655 OMW196613:OMX196655 OWS196613:OWT196655 PGO196613:PGP196655 PQK196613:PQL196655 QAG196613:QAH196655 QKC196613:QKD196655 QTY196613:QTZ196655 RDU196613:RDV196655 RNQ196613:RNR196655 RXM196613:RXN196655 SHI196613:SHJ196655 SRE196613:SRF196655 TBA196613:TBB196655 TKW196613:TKX196655 TUS196613:TUT196655 UEO196613:UEP196655 UOK196613:UOL196655 UYG196613:UYH196655 VIC196613:VID196655 VRY196613:VRZ196655 WBU196613:WBV196655 WLQ196613:WLR196655 WVM196613:WVN196655 JA262149:JB262191 SW262149:SX262191 ACS262149:ACT262191 AMO262149:AMP262191 AWK262149:AWL262191 BGG262149:BGH262191 BQC262149:BQD262191 BZY262149:BZZ262191 CJU262149:CJV262191 CTQ262149:CTR262191 DDM262149:DDN262191 DNI262149:DNJ262191 DXE262149:DXF262191 EHA262149:EHB262191 EQW262149:EQX262191 FAS262149:FAT262191 FKO262149:FKP262191 FUK262149:FUL262191 GEG262149:GEH262191 GOC262149:GOD262191 GXY262149:GXZ262191 HHU262149:HHV262191 HRQ262149:HRR262191 IBM262149:IBN262191 ILI262149:ILJ262191 IVE262149:IVF262191 JFA262149:JFB262191 JOW262149:JOX262191 JYS262149:JYT262191 KIO262149:KIP262191 KSK262149:KSL262191 LCG262149:LCH262191 LMC262149:LMD262191 LVY262149:LVZ262191 MFU262149:MFV262191 MPQ262149:MPR262191 MZM262149:MZN262191 NJI262149:NJJ262191 NTE262149:NTF262191 ODA262149:ODB262191 OMW262149:OMX262191 OWS262149:OWT262191 PGO262149:PGP262191 PQK262149:PQL262191 QAG262149:QAH262191 QKC262149:QKD262191 QTY262149:QTZ262191 RDU262149:RDV262191 RNQ262149:RNR262191 RXM262149:RXN262191 SHI262149:SHJ262191 SRE262149:SRF262191 TBA262149:TBB262191 TKW262149:TKX262191 TUS262149:TUT262191 UEO262149:UEP262191 UOK262149:UOL262191 UYG262149:UYH262191 VIC262149:VID262191 VRY262149:VRZ262191 WBU262149:WBV262191 WLQ262149:WLR262191 WVM262149:WVN262191 JA327685:JB327727 SW327685:SX327727 ACS327685:ACT327727 AMO327685:AMP327727 AWK327685:AWL327727 BGG327685:BGH327727 BQC327685:BQD327727 BZY327685:BZZ327727 CJU327685:CJV327727 CTQ327685:CTR327727 DDM327685:DDN327727 DNI327685:DNJ327727 DXE327685:DXF327727 EHA327685:EHB327727 EQW327685:EQX327727 FAS327685:FAT327727 FKO327685:FKP327727 FUK327685:FUL327727 GEG327685:GEH327727 GOC327685:GOD327727 GXY327685:GXZ327727 HHU327685:HHV327727 HRQ327685:HRR327727 IBM327685:IBN327727 ILI327685:ILJ327727 IVE327685:IVF327727 JFA327685:JFB327727 JOW327685:JOX327727 JYS327685:JYT327727 KIO327685:KIP327727 KSK327685:KSL327727 LCG327685:LCH327727 LMC327685:LMD327727 LVY327685:LVZ327727 MFU327685:MFV327727 MPQ327685:MPR327727 MZM327685:MZN327727 NJI327685:NJJ327727 NTE327685:NTF327727 ODA327685:ODB327727 OMW327685:OMX327727 OWS327685:OWT327727 PGO327685:PGP327727 PQK327685:PQL327727 QAG327685:QAH327727 QKC327685:QKD327727 QTY327685:QTZ327727 RDU327685:RDV327727 RNQ327685:RNR327727 RXM327685:RXN327727 SHI327685:SHJ327727 SRE327685:SRF327727 TBA327685:TBB327727 TKW327685:TKX327727 TUS327685:TUT327727 UEO327685:UEP327727 UOK327685:UOL327727 UYG327685:UYH327727 VIC327685:VID327727 VRY327685:VRZ327727 WBU327685:WBV327727 WLQ327685:WLR327727 WVM327685:WVN327727 JA393221:JB393263 SW393221:SX393263 ACS393221:ACT393263 AMO393221:AMP393263 AWK393221:AWL393263 BGG393221:BGH393263 BQC393221:BQD393263 BZY393221:BZZ393263 CJU393221:CJV393263 CTQ393221:CTR393263 DDM393221:DDN393263 DNI393221:DNJ393263 DXE393221:DXF393263 EHA393221:EHB393263 EQW393221:EQX393263 FAS393221:FAT393263 FKO393221:FKP393263 FUK393221:FUL393263 GEG393221:GEH393263 GOC393221:GOD393263 GXY393221:GXZ393263 HHU393221:HHV393263 HRQ393221:HRR393263 IBM393221:IBN393263 ILI393221:ILJ393263 IVE393221:IVF393263 JFA393221:JFB393263 JOW393221:JOX393263 JYS393221:JYT393263 KIO393221:KIP393263 KSK393221:KSL393263 LCG393221:LCH393263 LMC393221:LMD393263 LVY393221:LVZ393263 MFU393221:MFV393263 MPQ393221:MPR393263 MZM393221:MZN393263 NJI393221:NJJ393263 NTE393221:NTF393263 ODA393221:ODB393263 OMW393221:OMX393263 OWS393221:OWT393263 PGO393221:PGP393263 PQK393221:PQL393263 QAG393221:QAH393263 QKC393221:QKD393263 QTY393221:QTZ393263 RDU393221:RDV393263 RNQ393221:RNR393263 RXM393221:RXN393263 SHI393221:SHJ393263 SRE393221:SRF393263 TBA393221:TBB393263 TKW393221:TKX393263 TUS393221:TUT393263 UEO393221:UEP393263 UOK393221:UOL393263 UYG393221:UYH393263 VIC393221:VID393263 VRY393221:VRZ393263 WBU393221:WBV393263 WLQ393221:WLR393263 WVM393221:WVN393263 JA458757:JB458799 SW458757:SX458799 ACS458757:ACT458799 AMO458757:AMP458799 AWK458757:AWL458799 BGG458757:BGH458799 BQC458757:BQD458799 BZY458757:BZZ458799 CJU458757:CJV458799 CTQ458757:CTR458799 DDM458757:DDN458799 DNI458757:DNJ458799 DXE458757:DXF458799 EHA458757:EHB458799 EQW458757:EQX458799 FAS458757:FAT458799 FKO458757:FKP458799 FUK458757:FUL458799 GEG458757:GEH458799 GOC458757:GOD458799 GXY458757:GXZ458799 HHU458757:HHV458799 HRQ458757:HRR458799 IBM458757:IBN458799 ILI458757:ILJ458799 IVE458757:IVF458799 JFA458757:JFB458799 JOW458757:JOX458799 JYS458757:JYT458799 KIO458757:KIP458799 KSK458757:KSL458799 LCG458757:LCH458799 LMC458757:LMD458799 LVY458757:LVZ458799 MFU458757:MFV458799 MPQ458757:MPR458799 MZM458757:MZN458799 NJI458757:NJJ458799 NTE458757:NTF458799 ODA458757:ODB458799 OMW458757:OMX458799 OWS458757:OWT458799 PGO458757:PGP458799 PQK458757:PQL458799 QAG458757:QAH458799 QKC458757:QKD458799 QTY458757:QTZ458799 RDU458757:RDV458799 RNQ458757:RNR458799 RXM458757:RXN458799 SHI458757:SHJ458799 SRE458757:SRF458799 TBA458757:TBB458799 TKW458757:TKX458799 TUS458757:TUT458799 UEO458757:UEP458799 UOK458757:UOL458799 UYG458757:UYH458799 VIC458757:VID458799 VRY458757:VRZ458799 WBU458757:WBV458799 WLQ458757:WLR458799 WVM458757:WVN458799 JA524293:JB524335 SW524293:SX524335 ACS524293:ACT524335 AMO524293:AMP524335 AWK524293:AWL524335 BGG524293:BGH524335 BQC524293:BQD524335 BZY524293:BZZ524335 CJU524293:CJV524335 CTQ524293:CTR524335 DDM524293:DDN524335 DNI524293:DNJ524335 DXE524293:DXF524335 EHA524293:EHB524335 EQW524293:EQX524335 FAS524293:FAT524335 FKO524293:FKP524335 FUK524293:FUL524335 GEG524293:GEH524335 GOC524293:GOD524335 GXY524293:GXZ524335 HHU524293:HHV524335 HRQ524293:HRR524335 IBM524293:IBN524335 ILI524293:ILJ524335 IVE524293:IVF524335 JFA524293:JFB524335 JOW524293:JOX524335 JYS524293:JYT524335 KIO524293:KIP524335 KSK524293:KSL524335 LCG524293:LCH524335 LMC524293:LMD524335 LVY524293:LVZ524335 MFU524293:MFV524335 MPQ524293:MPR524335 MZM524293:MZN524335 NJI524293:NJJ524335 NTE524293:NTF524335 ODA524293:ODB524335 OMW524293:OMX524335 OWS524293:OWT524335 PGO524293:PGP524335 PQK524293:PQL524335 QAG524293:QAH524335 QKC524293:QKD524335 QTY524293:QTZ524335 RDU524293:RDV524335 RNQ524293:RNR524335 RXM524293:RXN524335 SHI524293:SHJ524335 SRE524293:SRF524335 TBA524293:TBB524335 TKW524293:TKX524335 TUS524293:TUT524335 UEO524293:UEP524335 UOK524293:UOL524335 UYG524293:UYH524335 VIC524293:VID524335 VRY524293:VRZ524335 WBU524293:WBV524335 WLQ524293:WLR524335 WVM524293:WVN524335 JA589829:JB589871 SW589829:SX589871 ACS589829:ACT589871 AMO589829:AMP589871 AWK589829:AWL589871 BGG589829:BGH589871 BQC589829:BQD589871 BZY589829:BZZ589871 CJU589829:CJV589871 CTQ589829:CTR589871 DDM589829:DDN589871 DNI589829:DNJ589871 DXE589829:DXF589871 EHA589829:EHB589871 EQW589829:EQX589871 FAS589829:FAT589871 FKO589829:FKP589871 FUK589829:FUL589871 GEG589829:GEH589871 GOC589829:GOD589871 GXY589829:GXZ589871 HHU589829:HHV589871 HRQ589829:HRR589871 IBM589829:IBN589871 ILI589829:ILJ589871 IVE589829:IVF589871 JFA589829:JFB589871 JOW589829:JOX589871 JYS589829:JYT589871 KIO589829:KIP589871 KSK589829:KSL589871 LCG589829:LCH589871 LMC589829:LMD589871 LVY589829:LVZ589871 MFU589829:MFV589871 MPQ589829:MPR589871 MZM589829:MZN589871 NJI589829:NJJ589871 NTE589829:NTF589871 ODA589829:ODB589871 OMW589829:OMX589871 OWS589829:OWT589871 PGO589829:PGP589871 PQK589829:PQL589871 QAG589829:QAH589871 QKC589829:QKD589871 QTY589829:QTZ589871 RDU589829:RDV589871 RNQ589829:RNR589871 RXM589829:RXN589871 SHI589829:SHJ589871 SRE589829:SRF589871 TBA589829:TBB589871 TKW589829:TKX589871 TUS589829:TUT589871 UEO589829:UEP589871 UOK589829:UOL589871 UYG589829:UYH589871 VIC589829:VID589871 VRY589829:VRZ589871 WBU589829:WBV589871 WLQ589829:WLR589871 WVM589829:WVN589871 JA655365:JB655407 SW655365:SX655407 ACS655365:ACT655407 AMO655365:AMP655407 AWK655365:AWL655407 BGG655365:BGH655407 BQC655365:BQD655407 BZY655365:BZZ655407 CJU655365:CJV655407 CTQ655365:CTR655407 DDM655365:DDN655407 DNI655365:DNJ655407 DXE655365:DXF655407 EHA655365:EHB655407 EQW655365:EQX655407 FAS655365:FAT655407 FKO655365:FKP655407 FUK655365:FUL655407 GEG655365:GEH655407 GOC655365:GOD655407 GXY655365:GXZ655407 HHU655365:HHV655407 HRQ655365:HRR655407 IBM655365:IBN655407 ILI655365:ILJ655407 IVE655365:IVF655407 JFA655365:JFB655407 JOW655365:JOX655407 JYS655365:JYT655407 KIO655365:KIP655407 KSK655365:KSL655407 LCG655365:LCH655407 LMC655365:LMD655407 LVY655365:LVZ655407 MFU655365:MFV655407 MPQ655365:MPR655407 MZM655365:MZN655407 NJI655365:NJJ655407 NTE655365:NTF655407 ODA655365:ODB655407 OMW655365:OMX655407 OWS655365:OWT655407 PGO655365:PGP655407 PQK655365:PQL655407 QAG655365:QAH655407 QKC655365:QKD655407 QTY655365:QTZ655407 RDU655365:RDV655407 RNQ655365:RNR655407 RXM655365:RXN655407 SHI655365:SHJ655407 SRE655365:SRF655407 TBA655365:TBB655407 TKW655365:TKX655407 TUS655365:TUT655407 UEO655365:UEP655407 UOK655365:UOL655407 UYG655365:UYH655407 VIC655365:VID655407 VRY655365:VRZ655407 WBU655365:WBV655407 WLQ655365:WLR655407 WVM655365:WVN655407 JA720901:JB720943 SW720901:SX720943 ACS720901:ACT720943 AMO720901:AMP720943 AWK720901:AWL720943 BGG720901:BGH720943 BQC720901:BQD720943 BZY720901:BZZ720943 CJU720901:CJV720943 CTQ720901:CTR720943 DDM720901:DDN720943 DNI720901:DNJ720943 DXE720901:DXF720943 EHA720901:EHB720943 EQW720901:EQX720943 FAS720901:FAT720943 FKO720901:FKP720943 FUK720901:FUL720943 GEG720901:GEH720943 GOC720901:GOD720943 GXY720901:GXZ720943 HHU720901:HHV720943 HRQ720901:HRR720943 IBM720901:IBN720943 ILI720901:ILJ720943 IVE720901:IVF720943 JFA720901:JFB720943 JOW720901:JOX720943 JYS720901:JYT720943 KIO720901:KIP720943 KSK720901:KSL720943 LCG720901:LCH720943 LMC720901:LMD720943 LVY720901:LVZ720943 MFU720901:MFV720943 MPQ720901:MPR720943 MZM720901:MZN720943 NJI720901:NJJ720943 NTE720901:NTF720943 ODA720901:ODB720943 OMW720901:OMX720943 OWS720901:OWT720943 PGO720901:PGP720943 PQK720901:PQL720943 QAG720901:QAH720943 QKC720901:QKD720943 QTY720901:QTZ720943 RDU720901:RDV720943 RNQ720901:RNR720943 RXM720901:RXN720943 SHI720901:SHJ720943 SRE720901:SRF720943 TBA720901:TBB720943 TKW720901:TKX720943 TUS720901:TUT720943 UEO720901:UEP720943 UOK720901:UOL720943 UYG720901:UYH720943 VIC720901:VID720943 VRY720901:VRZ720943 WBU720901:WBV720943 WLQ720901:WLR720943 WVM720901:WVN720943 JA786437:JB786479 SW786437:SX786479 ACS786437:ACT786479 AMO786437:AMP786479 AWK786437:AWL786479 BGG786437:BGH786479 BQC786437:BQD786479 BZY786437:BZZ786479 CJU786437:CJV786479 CTQ786437:CTR786479 DDM786437:DDN786479 DNI786437:DNJ786479 DXE786437:DXF786479 EHA786437:EHB786479 EQW786437:EQX786479 FAS786437:FAT786479 FKO786437:FKP786479 FUK786437:FUL786479 GEG786437:GEH786479 GOC786437:GOD786479 GXY786437:GXZ786479 HHU786437:HHV786479 HRQ786437:HRR786479 IBM786437:IBN786479 ILI786437:ILJ786479 IVE786437:IVF786479 JFA786437:JFB786479 JOW786437:JOX786479 JYS786437:JYT786479 KIO786437:KIP786479 KSK786437:KSL786479 LCG786437:LCH786479 LMC786437:LMD786479 LVY786437:LVZ786479 MFU786437:MFV786479 MPQ786437:MPR786479 MZM786437:MZN786479 NJI786437:NJJ786479 NTE786437:NTF786479 ODA786437:ODB786479 OMW786437:OMX786479 OWS786437:OWT786479 PGO786437:PGP786479 PQK786437:PQL786479 QAG786437:QAH786479 QKC786437:QKD786479 QTY786437:QTZ786479 RDU786437:RDV786479 RNQ786437:RNR786479 RXM786437:RXN786479 SHI786437:SHJ786479 SRE786437:SRF786479 TBA786437:TBB786479 TKW786437:TKX786479 TUS786437:TUT786479 UEO786437:UEP786479 UOK786437:UOL786479 UYG786437:UYH786479 VIC786437:VID786479 VRY786437:VRZ786479 WBU786437:WBV786479 WLQ786437:WLR786479 WVM786437:WVN786479 JA851973:JB852015 SW851973:SX852015 ACS851973:ACT852015 AMO851973:AMP852015 AWK851973:AWL852015 BGG851973:BGH852015 BQC851973:BQD852015 BZY851973:BZZ852015 CJU851973:CJV852015 CTQ851973:CTR852015 DDM851973:DDN852015 DNI851973:DNJ852015 DXE851973:DXF852015 EHA851973:EHB852015 EQW851973:EQX852015 FAS851973:FAT852015 FKO851973:FKP852015 FUK851973:FUL852015 GEG851973:GEH852015 GOC851973:GOD852015 GXY851973:GXZ852015 HHU851973:HHV852015 HRQ851973:HRR852015 IBM851973:IBN852015 ILI851973:ILJ852015 IVE851973:IVF852015 JFA851973:JFB852015 JOW851973:JOX852015 JYS851973:JYT852015 KIO851973:KIP852015 KSK851973:KSL852015 LCG851973:LCH852015 LMC851973:LMD852015 LVY851973:LVZ852015 MFU851973:MFV852015 MPQ851973:MPR852015 MZM851973:MZN852015 NJI851973:NJJ852015 NTE851973:NTF852015 ODA851973:ODB852015 OMW851973:OMX852015 OWS851973:OWT852015 PGO851973:PGP852015 PQK851973:PQL852015 QAG851973:QAH852015 QKC851973:QKD852015 QTY851973:QTZ852015 RDU851973:RDV852015 RNQ851973:RNR852015 RXM851973:RXN852015 SHI851973:SHJ852015 SRE851973:SRF852015 TBA851973:TBB852015 TKW851973:TKX852015 TUS851973:TUT852015 UEO851973:UEP852015 UOK851973:UOL852015 UYG851973:UYH852015 VIC851973:VID852015 VRY851973:VRZ852015 WBU851973:WBV852015 WLQ851973:WLR852015 WVM851973:WVN852015 JA917509:JB917551 SW917509:SX917551 ACS917509:ACT917551 AMO917509:AMP917551 AWK917509:AWL917551 BGG917509:BGH917551 BQC917509:BQD917551 BZY917509:BZZ917551 CJU917509:CJV917551 CTQ917509:CTR917551 DDM917509:DDN917551 DNI917509:DNJ917551 DXE917509:DXF917551 EHA917509:EHB917551 EQW917509:EQX917551 FAS917509:FAT917551 FKO917509:FKP917551 FUK917509:FUL917551 GEG917509:GEH917551 GOC917509:GOD917551 GXY917509:GXZ917551 HHU917509:HHV917551 HRQ917509:HRR917551 IBM917509:IBN917551 ILI917509:ILJ917551 IVE917509:IVF917551 JFA917509:JFB917551 JOW917509:JOX917551 JYS917509:JYT917551 KIO917509:KIP917551 KSK917509:KSL917551 LCG917509:LCH917551 LMC917509:LMD917551 LVY917509:LVZ917551 MFU917509:MFV917551 MPQ917509:MPR917551 MZM917509:MZN917551 NJI917509:NJJ917551 NTE917509:NTF917551 ODA917509:ODB917551 OMW917509:OMX917551 OWS917509:OWT917551 PGO917509:PGP917551 PQK917509:PQL917551 QAG917509:QAH917551 QKC917509:QKD917551 QTY917509:QTZ917551 RDU917509:RDV917551 RNQ917509:RNR917551 RXM917509:RXN917551 SHI917509:SHJ917551 SRE917509:SRF917551 TBA917509:TBB917551 TKW917509:TKX917551 TUS917509:TUT917551 UEO917509:UEP917551 UOK917509:UOL917551 UYG917509:UYH917551 VIC917509:VID917551 VRY917509:VRZ917551 WBU917509:WBV917551 WLQ917509:WLR917551 WVM917509:WVN917551 JA983045:JB983087 SW983045:SX983087 ACS983045:ACT983087 AMO983045:AMP983087 AWK983045:AWL983087 BGG983045:BGH983087 BQC983045:BQD983087 BZY983045:BZZ983087 CJU983045:CJV983087 CTQ983045:CTR983087 DDM983045:DDN983087 DNI983045:DNJ983087 DXE983045:DXF983087 EHA983045:EHB983087 EQW983045:EQX983087 FAS983045:FAT983087 FKO983045:FKP983087 FUK983045:FUL983087 GEG983045:GEH983087 GOC983045:GOD983087 GXY983045:GXZ983087 HHU983045:HHV983087 HRQ983045:HRR983087 IBM983045:IBN983087 ILI983045:ILJ983087 IVE983045:IVF983087 JFA983045:JFB983087 JOW983045:JOX983087 JYS983045:JYT983087 KIO983045:KIP983087 KSK983045:KSL983087 LCG983045:LCH983087 LMC983045:LMD983087 LVY983045:LVZ983087 MFU983045:MFV983087 MPQ983045:MPR983087 MZM983045:MZN983087 NJI983045:NJJ983087 NTE983045:NTF983087 ODA983045:ODB983087 OMW983045:OMX983087 OWS983045:OWT983087 PGO983045:PGP983087 PQK983045:PQL983087 QAG983045:QAH983087 QKC983045:QKD983087 QTY983045:QTZ983087 RDU983045:RDV983087 RNQ983045:RNR983087 RXM983045:RXN983087 SHI983045:SHJ983087 SRE983045:SRF983087 TBA983045:TBB983087 TKW983045:TKX983087 TUS983045:TUT983087 UEO983045:UEP983087 UOK983045:UOL983087 UYG983045:UYH983087 VIC983045:VID983087 VRY983045:VRZ983087 WBU983045:WBV983087 WLQ983045:WLR983087 L65541:M65583 L983045:M983087 L917509:M917551 L851973:M852015 L786437:M786479 L720901:M720943 L655365:M655407 L589829:M589871 L524293:M524335 L458757:M458799 L393221:M393263 L327685:M327727 L262149:M262191 L196613:M196655 L131077:M131119">
      <formula1>0</formula1>
      <formula2>33</formula2>
    </dataValidation>
    <dataValidation type="decimal" allowBlank="1" showInputMessage="1" showErrorMessage="1" error="bitte Stundenzahl eingeben!" sqref="IV5:IY47 SR5:SU47 ACN5:ACQ47 AMJ5:AMM47 AWF5:AWI47 BGB5:BGE47 BPX5:BQA47 BZT5:BZW47 CJP5:CJS47 CTL5:CTO47 DDH5:DDK47 DND5:DNG47 DWZ5:DXC47 EGV5:EGY47 EQR5:EQU47 FAN5:FAQ47 FKJ5:FKM47 FUF5:FUI47 GEB5:GEE47 GNX5:GOA47 GXT5:GXW47 HHP5:HHS47 HRL5:HRO47 IBH5:IBK47 ILD5:ILG47 IUZ5:IVC47 JEV5:JEY47 JOR5:JOU47 JYN5:JYQ47 KIJ5:KIM47 KSF5:KSI47 LCB5:LCE47 LLX5:LMA47 LVT5:LVW47 MFP5:MFS47 MPL5:MPO47 MZH5:MZK47 NJD5:NJG47 NSZ5:NTC47 OCV5:OCY47 OMR5:OMU47 OWN5:OWQ47 PGJ5:PGM47 PQF5:PQI47 QAB5:QAE47 QJX5:QKA47 QTT5:QTW47 RDP5:RDS47 RNL5:RNO47 RXH5:RXK47 SHD5:SHG47 SQZ5:SRC47 TAV5:TAY47 TKR5:TKU47 TUN5:TUQ47 UEJ5:UEM47 UOF5:UOI47 UYB5:UYE47 VHX5:VIA47 VRT5:VRW47 WBP5:WBS47 WLL5:WLO47 WVH5:WVK47 IV65541:IY65583 SR65541:SU65583 ACN65541:ACQ65583 AMJ65541:AMM65583 AWF65541:AWI65583 BGB65541:BGE65583 BPX65541:BQA65583 BZT65541:BZW65583 CJP65541:CJS65583 CTL65541:CTO65583 DDH65541:DDK65583 DND65541:DNG65583 DWZ65541:DXC65583 EGV65541:EGY65583 EQR65541:EQU65583 FAN65541:FAQ65583 FKJ65541:FKM65583 FUF65541:FUI65583 GEB65541:GEE65583 GNX65541:GOA65583 GXT65541:GXW65583 HHP65541:HHS65583 HRL65541:HRO65583 IBH65541:IBK65583 ILD65541:ILG65583 IUZ65541:IVC65583 JEV65541:JEY65583 JOR65541:JOU65583 JYN65541:JYQ65583 KIJ65541:KIM65583 KSF65541:KSI65583 LCB65541:LCE65583 LLX65541:LMA65583 LVT65541:LVW65583 MFP65541:MFS65583 MPL65541:MPO65583 MZH65541:MZK65583 NJD65541:NJG65583 NSZ65541:NTC65583 OCV65541:OCY65583 OMR65541:OMU65583 OWN65541:OWQ65583 PGJ65541:PGM65583 PQF65541:PQI65583 QAB65541:QAE65583 QJX65541:QKA65583 QTT65541:QTW65583 RDP65541:RDS65583 RNL65541:RNO65583 RXH65541:RXK65583 SHD65541:SHG65583 SQZ65541:SRC65583 TAV65541:TAY65583 TKR65541:TKU65583 TUN65541:TUQ65583 UEJ65541:UEM65583 UOF65541:UOI65583 UYB65541:UYE65583 VHX65541:VIA65583 VRT65541:VRW65583 WBP65541:WBS65583 WLL65541:WLO65583 WVH65541:WVK65583 IV131077:IY131119 SR131077:SU131119 ACN131077:ACQ131119 AMJ131077:AMM131119 AWF131077:AWI131119 BGB131077:BGE131119 BPX131077:BQA131119 BZT131077:BZW131119 CJP131077:CJS131119 CTL131077:CTO131119 DDH131077:DDK131119 DND131077:DNG131119 DWZ131077:DXC131119 EGV131077:EGY131119 EQR131077:EQU131119 FAN131077:FAQ131119 FKJ131077:FKM131119 FUF131077:FUI131119 GEB131077:GEE131119 GNX131077:GOA131119 GXT131077:GXW131119 HHP131077:HHS131119 HRL131077:HRO131119 IBH131077:IBK131119 ILD131077:ILG131119 IUZ131077:IVC131119 JEV131077:JEY131119 JOR131077:JOU131119 JYN131077:JYQ131119 KIJ131077:KIM131119 KSF131077:KSI131119 LCB131077:LCE131119 LLX131077:LMA131119 LVT131077:LVW131119 MFP131077:MFS131119 MPL131077:MPO131119 MZH131077:MZK131119 NJD131077:NJG131119 NSZ131077:NTC131119 OCV131077:OCY131119 OMR131077:OMU131119 OWN131077:OWQ131119 PGJ131077:PGM131119 PQF131077:PQI131119 QAB131077:QAE131119 QJX131077:QKA131119 QTT131077:QTW131119 RDP131077:RDS131119 RNL131077:RNO131119 RXH131077:RXK131119 SHD131077:SHG131119 SQZ131077:SRC131119 TAV131077:TAY131119 TKR131077:TKU131119 TUN131077:TUQ131119 UEJ131077:UEM131119 UOF131077:UOI131119 UYB131077:UYE131119 VHX131077:VIA131119 VRT131077:VRW131119 WBP131077:WBS131119 WLL131077:WLO131119 WVH131077:WVK131119 IV196613:IY196655 SR196613:SU196655 ACN196613:ACQ196655 AMJ196613:AMM196655 AWF196613:AWI196655 BGB196613:BGE196655 BPX196613:BQA196655 BZT196613:BZW196655 CJP196613:CJS196655 CTL196613:CTO196655 DDH196613:DDK196655 DND196613:DNG196655 DWZ196613:DXC196655 EGV196613:EGY196655 EQR196613:EQU196655 FAN196613:FAQ196655 FKJ196613:FKM196655 FUF196613:FUI196655 GEB196613:GEE196655 GNX196613:GOA196655 GXT196613:GXW196655 HHP196613:HHS196655 HRL196613:HRO196655 IBH196613:IBK196655 ILD196613:ILG196655 IUZ196613:IVC196655 JEV196613:JEY196655 JOR196613:JOU196655 JYN196613:JYQ196655 KIJ196613:KIM196655 KSF196613:KSI196655 LCB196613:LCE196655 LLX196613:LMA196655 LVT196613:LVW196655 MFP196613:MFS196655 MPL196613:MPO196655 MZH196613:MZK196655 NJD196613:NJG196655 NSZ196613:NTC196655 OCV196613:OCY196655 OMR196613:OMU196655 OWN196613:OWQ196655 PGJ196613:PGM196655 PQF196613:PQI196655 QAB196613:QAE196655 QJX196613:QKA196655 QTT196613:QTW196655 RDP196613:RDS196655 RNL196613:RNO196655 RXH196613:RXK196655 SHD196613:SHG196655 SQZ196613:SRC196655 TAV196613:TAY196655 TKR196613:TKU196655 TUN196613:TUQ196655 UEJ196613:UEM196655 UOF196613:UOI196655 UYB196613:UYE196655 VHX196613:VIA196655 VRT196613:VRW196655 WBP196613:WBS196655 WLL196613:WLO196655 WVH196613:WVK196655 IV262149:IY262191 SR262149:SU262191 ACN262149:ACQ262191 AMJ262149:AMM262191 AWF262149:AWI262191 BGB262149:BGE262191 BPX262149:BQA262191 BZT262149:BZW262191 CJP262149:CJS262191 CTL262149:CTO262191 DDH262149:DDK262191 DND262149:DNG262191 DWZ262149:DXC262191 EGV262149:EGY262191 EQR262149:EQU262191 FAN262149:FAQ262191 FKJ262149:FKM262191 FUF262149:FUI262191 GEB262149:GEE262191 GNX262149:GOA262191 GXT262149:GXW262191 HHP262149:HHS262191 HRL262149:HRO262191 IBH262149:IBK262191 ILD262149:ILG262191 IUZ262149:IVC262191 JEV262149:JEY262191 JOR262149:JOU262191 JYN262149:JYQ262191 KIJ262149:KIM262191 KSF262149:KSI262191 LCB262149:LCE262191 LLX262149:LMA262191 LVT262149:LVW262191 MFP262149:MFS262191 MPL262149:MPO262191 MZH262149:MZK262191 NJD262149:NJG262191 NSZ262149:NTC262191 OCV262149:OCY262191 OMR262149:OMU262191 OWN262149:OWQ262191 PGJ262149:PGM262191 PQF262149:PQI262191 QAB262149:QAE262191 QJX262149:QKA262191 QTT262149:QTW262191 RDP262149:RDS262191 RNL262149:RNO262191 RXH262149:RXK262191 SHD262149:SHG262191 SQZ262149:SRC262191 TAV262149:TAY262191 TKR262149:TKU262191 TUN262149:TUQ262191 UEJ262149:UEM262191 UOF262149:UOI262191 UYB262149:UYE262191 VHX262149:VIA262191 VRT262149:VRW262191 WBP262149:WBS262191 WLL262149:WLO262191 WVH262149:WVK262191 IV327685:IY327727 SR327685:SU327727 ACN327685:ACQ327727 AMJ327685:AMM327727 AWF327685:AWI327727 BGB327685:BGE327727 BPX327685:BQA327727 BZT327685:BZW327727 CJP327685:CJS327727 CTL327685:CTO327727 DDH327685:DDK327727 DND327685:DNG327727 DWZ327685:DXC327727 EGV327685:EGY327727 EQR327685:EQU327727 FAN327685:FAQ327727 FKJ327685:FKM327727 FUF327685:FUI327727 GEB327685:GEE327727 GNX327685:GOA327727 GXT327685:GXW327727 HHP327685:HHS327727 HRL327685:HRO327727 IBH327685:IBK327727 ILD327685:ILG327727 IUZ327685:IVC327727 JEV327685:JEY327727 JOR327685:JOU327727 JYN327685:JYQ327727 KIJ327685:KIM327727 KSF327685:KSI327727 LCB327685:LCE327727 LLX327685:LMA327727 LVT327685:LVW327727 MFP327685:MFS327727 MPL327685:MPO327727 MZH327685:MZK327727 NJD327685:NJG327727 NSZ327685:NTC327727 OCV327685:OCY327727 OMR327685:OMU327727 OWN327685:OWQ327727 PGJ327685:PGM327727 PQF327685:PQI327727 QAB327685:QAE327727 QJX327685:QKA327727 QTT327685:QTW327727 RDP327685:RDS327727 RNL327685:RNO327727 RXH327685:RXK327727 SHD327685:SHG327727 SQZ327685:SRC327727 TAV327685:TAY327727 TKR327685:TKU327727 TUN327685:TUQ327727 UEJ327685:UEM327727 UOF327685:UOI327727 UYB327685:UYE327727 VHX327685:VIA327727 VRT327685:VRW327727 WBP327685:WBS327727 WLL327685:WLO327727 WVH327685:WVK327727 IV393221:IY393263 SR393221:SU393263 ACN393221:ACQ393263 AMJ393221:AMM393263 AWF393221:AWI393263 BGB393221:BGE393263 BPX393221:BQA393263 BZT393221:BZW393263 CJP393221:CJS393263 CTL393221:CTO393263 DDH393221:DDK393263 DND393221:DNG393263 DWZ393221:DXC393263 EGV393221:EGY393263 EQR393221:EQU393263 FAN393221:FAQ393263 FKJ393221:FKM393263 FUF393221:FUI393263 GEB393221:GEE393263 GNX393221:GOA393263 GXT393221:GXW393263 HHP393221:HHS393263 HRL393221:HRO393263 IBH393221:IBK393263 ILD393221:ILG393263 IUZ393221:IVC393263 JEV393221:JEY393263 JOR393221:JOU393263 JYN393221:JYQ393263 KIJ393221:KIM393263 KSF393221:KSI393263 LCB393221:LCE393263 LLX393221:LMA393263 LVT393221:LVW393263 MFP393221:MFS393263 MPL393221:MPO393263 MZH393221:MZK393263 NJD393221:NJG393263 NSZ393221:NTC393263 OCV393221:OCY393263 OMR393221:OMU393263 OWN393221:OWQ393263 PGJ393221:PGM393263 PQF393221:PQI393263 QAB393221:QAE393263 QJX393221:QKA393263 QTT393221:QTW393263 RDP393221:RDS393263 RNL393221:RNO393263 RXH393221:RXK393263 SHD393221:SHG393263 SQZ393221:SRC393263 TAV393221:TAY393263 TKR393221:TKU393263 TUN393221:TUQ393263 UEJ393221:UEM393263 UOF393221:UOI393263 UYB393221:UYE393263 VHX393221:VIA393263 VRT393221:VRW393263 WBP393221:WBS393263 WLL393221:WLO393263 WVH393221:WVK393263 IV458757:IY458799 SR458757:SU458799 ACN458757:ACQ458799 AMJ458757:AMM458799 AWF458757:AWI458799 BGB458757:BGE458799 BPX458757:BQA458799 BZT458757:BZW458799 CJP458757:CJS458799 CTL458757:CTO458799 DDH458757:DDK458799 DND458757:DNG458799 DWZ458757:DXC458799 EGV458757:EGY458799 EQR458757:EQU458799 FAN458757:FAQ458799 FKJ458757:FKM458799 FUF458757:FUI458799 GEB458757:GEE458799 GNX458757:GOA458799 GXT458757:GXW458799 HHP458757:HHS458799 HRL458757:HRO458799 IBH458757:IBK458799 ILD458757:ILG458799 IUZ458757:IVC458799 JEV458757:JEY458799 JOR458757:JOU458799 JYN458757:JYQ458799 KIJ458757:KIM458799 KSF458757:KSI458799 LCB458757:LCE458799 LLX458757:LMA458799 LVT458757:LVW458799 MFP458757:MFS458799 MPL458757:MPO458799 MZH458757:MZK458799 NJD458757:NJG458799 NSZ458757:NTC458799 OCV458757:OCY458799 OMR458757:OMU458799 OWN458757:OWQ458799 PGJ458757:PGM458799 PQF458757:PQI458799 QAB458757:QAE458799 QJX458757:QKA458799 QTT458757:QTW458799 RDP458757:RDS458799 RNL458757:RNO458799 RXH458757:RXK458799 SHD458757:SHG458799 SQZ458757:SRC458799 TAV458757:TAY458799 TKR458757:TKU458799 TUN458757:TUQ458799 UEJ458757:UEM458799 UOF458757:UOI458799 UYB458757:UYE458799 VHX458757:VIA458799 VRT458757:VRW458799 WBP458757:WBS458799 WLL458757:WLO458799 WVH458757:WVK458799 IV524293:IY524335 SR524293:SU524335 ACN524293:ACQ524335 AMJ524293:AMM524335 AWF524293:AWI524335 BGB524293:BGE524335 BPX524293:BQA524335 BZT524293:BZW524335 CJP524293:CJS524335 CTL524293:CTO524335 DDH524293:DDK524335 DND524293:DNG524335 DWZ524293:DXC524335 EGV524293:EGY524335 EQR524293:EQU524335 FAN524293:FAQ524335 FKJ524293:FKM524335 FUF524293:FUI524335 GEB524293:GEE524335 GNX524293:GOA524335 GXT524293:GXW524335 HHP524293:HHS524335 HRL524293:HRO524335 IBH524293:IBK524335 ILD524293:ILG524335 IUZ524293:IVC524335 JEV524293:JEY524335 JOR524293:JOU524335 JYN524293:JYQ524335 KIJ524293:KIM524335 KSF524293:KSI524335 LCB524293:LCE524335 LLX524293:LMA524335 LVT524293:LVW524335 MFP524293:MFS524335 MPL524293:MPO524335 MZH524293:MZK524335 NJD524293:NJG524335 NSZ524293:NTC524335 OCV524293:OCY524335 OMR524293:OMU524335 OWN524293:OWQ524335 PGJ524293:PGM524335 PQF524293:PQI524335 QAB524293:QAE524335 QJX524293:QKA524335 QTT524293:QTW524335 RDP524293:RDS524335 RNL524293:RNO524335 RXH524293:RXK524335 SHD524293:SHG524335 SQZ524293:SRC524335 TAV524293:TAY524335 TKR524293:TKU524335 TUN524293:TUQ524335 UEJ524293:UEM524335 UOF524293:UOI524335 UYB524293:UYE524335 VHX524293:VIA524335 VRT524293:VRW524335 WBP524293:WBS524335 WLL524293:WLO524335 WVH524293:WVK524335 IV589829:IY589871 SR589829:SU589871 ACN589829:ACQ589871 AMJ589829:AMM589871 AWF589829:AWI589871 BGB589829:BGE589871 BPX589829:BQA589871 BZT589829:BZW589871 CJP589829:CJS589871 CTL589829:CTO589871 DDH589829:DDK589871 DND589829:DNG589871 DWZ589829:DXC589871 EGV589829:EGY589871 EQR589829:EQU589871 FAN589829:FAQ589871 FKJ589829:FKM589871 FUF589829:FUI589871 GEB589829:GEE589871 GNX589829:GOA589871 GXT589829:GXW589871 HHP589829:HHS589871 HRL589829:HRO589871 IBH589829:IBK589871 ILD589829:ILG589871 IUZ589829:IVC589871 JEV589829:JEY589871 JOR589829:JOU589871 JYN589829:JYQ589871 KIJ589829:KIM589871 KSF589829:KSI589871 LCB589829:LCE589871 LLX589829:LMA589871 LVT589829:LVW589871 MFP589829:MFS589871 MPL589829:MPO589871 MZH589829:MZK589871 NJD589829:NJG589871 NSZ589829:NTC589871 OCV589829:OCY589871 OMR589829:OMU589871 OWN589829:OWQ589871 PGJ589829:PGM589871 PQF589829:PQI589871 QAB589829:QAE589871 QJX589829:QKA589871 QTT589829:QTW589871 RDP589829:RDS589871 RNL589829:RNO589871 RXH589829:RXK589871 SHD589829:SHG589871 SQZ589829:SRC589871 TAV589829:TAY589871 TKR589829:TKU589871 TUN589829:TUQ589871 UEJ589829:UEM589871 UOF589829:UOI589871 UYB589829:UYE589871 VHX589829:VIA589871 VRT589829:VRW589871 WBP589829:WBS589871 WLL589829:WLO589871 WVH589829:WVK589871 IV655365:IY655407 SR655365:SU655407 ACN655365:ACQ655407 AMJ655365:AMM655407 AWF655365:AWI655407 BGB655365:BGE655407 BPX655365:BQA655407 BZT655365:BZW655407 CJP655365:CJS655407 CTL655365:CTO655407 DDH655365:DDK655407 DND655365:DNG655407 DWZ655365:DXC655407 EGV655365:EGY655407 EQR655365:EQU655407 FAN655365:FAQ655407 FKJ655365:FKM655407 FUF655365:FUI655407 GEB655365:GEE655407 GNX655365:GOA655407 GXT655365:GXW655407 HHP655365:HHS655407 HRL655365:HRO655407 IBH655365:IBK655407 ILD655365:ILG655407 IUZ655365:IVC655407 JEV655365:JEY655407 JOR655365:JOU655407 JYN655365:JYQ655407 KIJ655365:KIM655407 KSF655365:KSI655407 LCB655365:LCE655407 LLX655365:LMA655407 LVT655365:LVW655407 MFP655365:MFS655407 MPL655365:MPO655407 MZH655365:MZK655407 NJD655365:NJG655407 NSZ655365:NTC655407 OCV655365:OCY655407 OMR655365:OMU655407 OWN655365:OWQ655407 PGJ655365:PGM655407 PQF655365:PQI655407 QAB655365:QAE655407 QJX655365:QKA655407 QTT655365:QTW655407 RDP655365:RDS655407 RNL655365:RNO655407 RXH655365:RXK655407 SHD655365:SHG655407 SQZ655365:SRC655407 TAV655365:TAY655407 TKR655365:TKU655407 TUN655365:TUQ655407 UEJ655365:UEM655407 UOF655365:UOI655407 UYB655365:UYE655407 VHX655365:VIA655407 VRT655365:VRW655407 WBP655365:WBS655407 WLL655365:WLO655407 WVH655365:WVK655407 IV720901:IY720943 SR720901:SU720943 ACN720901:ACQ720943 AMJ720901:AMM720943 AWF720901:AWI720943 BGB720901:BGE720943 BPX720901:BQA720943 BZT720901:BZW720943 CJP720901:CJS720943 CTL720901:CTO720943 DDH720901:DDK720943 DND720901:DNG720943 DWZ720901:DXC720943 EGV720901:EGY720943 EQR720901:EQU720943 FAN720901:FAQ720943 FKJ720901:FKM720943 FUF720901:FUI720943 GEB720901:GEE720943 GNX720901:GOA720943 GXT720901:GXW720943 HHP720901:HHS720943 HRL720901:HRO720943 IBH720901:IBK720943 ILD720901:ILG720943 IUZ720901:IVC720943 JEV720901:JEY720943 JOR720901:JOU720943 JYN720901:JYQ720943 KIJ720901:KIM720943 KSF720901:KSI720943 LCB720901:LCE720943 LLX720901:LMA720943 LVT720901:LVW720943 MFP720901:MFS720943 MPL720901:MPO720943 MZH720901:MZK720943 NJD720901:NJG720943 NSZ720901:NTC720943 OCV720901:OCY720943 OMR720901:OMU720943 OWN720901:OWQ720943 PGJ720901:PGM720943 PQF720901:PQI720943 QAB720901:QAE720943 QJX720901:QKA720943 QTT720901:QTW720943 RDP720901:RDS720943 RNL720901:RNO720943 RXH720901:RXK720943 SHD720901:SHG720943 SQZ720901:SRC720943 TAV720901:TAY720943 TKR720901:TKU720943 TUN720901:TUQ720943 UEJ720901:UEM720943 UOF720901:UOI720943 UYB720901:UYE720943 VHX720901:VIA720943 VRT720901:VRW720943 WBP720901:WBS720943 WLL720901:WLO720943 WVH720901:WVK720943 IV786437:IY786479 SR786437:SU786479 ACN786437:ACQ786479 AMJ786437:AMM786479 AWF786437:AWI786479 BGB786437:BGE786479 BPX786437:BQA786479 BZT786437:BZW786479 CJP786437:CJS786479 CTL786437:CTO786479 DDH786437:DDK786479 DND786437:DNG786479 DWZ786437:DXC786479 EGV786437:EGY786479 EQR786437:EQU786479 FAN786437:FAQ786479 FKJ786437:FKM786479 FUF786437:FUI786479 GEB786437:GEE786479 GNX786437:GOA786479 GXT786437:GXW786479 HHP786437:HHS786479 HRL786437:HRO786479 IBH786437:IBK786479 ILD786437:ILG786479 IUZ786437:IVC786479 JEV786437:JEY786479 JOR786437:JOU786479 JYN786437:JYQ786479 KIJ786437:KIM786479 KSF786437:KSI786479 LCB786437:LCE786479 LLX786437:LMA786479 LVT786437:LVW786479 MFP786437:MFS786479 MPL786437:MPO786479 MZH786437:MZK786479 NJD786437:NJG786479 NSZ786437:NTC786479 OCV786437:OCY786479 OMR786437:OMU786479 OWN786437:OWQ786479 PGJ786437:PGM786479 PQF786437:PQI786479 QAB786437:QAE786479 QJX786437:QKA786479 QTT786437:QTW786479 RDP786437:RDS786479 RNL786437:RNO786479 RXH786437:RXK786479 SHD786437:SHG786479 SQZ786437:SRC786479 TAV786437:TAY786479 TKR786437:TKU786479 TUN786437:TUQ786479 UEJ786437:UEM786479 UOF786437:UOI786479 UYB786437:UYE786479 VHX786437:VIA786479 VRT786437:VRW786479 WBP786437:WBS786479 WLL786437:WLO786479 WVH786437:WVK786479 IV851973:IY852015 SR851973:SU852015 ACN851973:ACQ852015 AMJ851973:AMM852015 AWF851973:AWI852015 BGB851973:BGE852015 BPX851973:BQA852015 BZT851973:BZW852015 CJP851973:CJS852015 CTL851973:CTO852015 DDH851973:DDK852015 DND851973:DNG852015 DWZ851973:DXC852015 EGV851973:EGY852015 EQR851973:EQU852015 FAN851973:FAQ852015 FKJ851973:FKM852015 FUF851973:FUI852015 GEB851973:GEE852015 GNX851973:GOA852015 GXT851973:GXW852015 HHP851973:HHS852015 HRL851973:HRO852015 IBH851973:IBK852015 ILD851973:ILG852015 IUZ851973:IVC852015 JEV851973:JEY852015 JOR851973:JOU852015 JYN851973:JYQ852015 KIJ851973:KIM852015 KSF851973:KSI852015 LCB851973:LCE852015 LLX851973:LMA852015 LVT851973:LVW852015 MFP851973:MFS852015 MPL851973:MPO852015 MZH851973:MZK852015 NJD851973:NJG852015 NSZ851973:NTC852015 OCV851973:OCY852015 OMR851973:OMU852015 OWN851973:OWQ852015 PGJ851973:PGM852015 PQF851973:PQI852015 QAB851973:QAE852015 QJX851973:QKA852015 QTT851973:QTW852015 RDP851973:RDS852015 RNL851973:RNO852015 RXH851973:RXK852015 SHD851973:SHG852015 SQZ851973:SRC852015 TAV851973:TAY852015 TKR851973:TKU852015 TUN851973:TUQ852015 UEJ851973:UEM852015 UOF851973:UOI852015 UYB851973:UYE852015 VHX851973:VIA852015 VRT851973:VRW852015 WBP851973:WBS852015 WLL851973:WLO852015 WVH851973:WVK852015 IV917509:IY917551 SR917509:SU917551 ACN917509:ACQ917551 AMJ917509:AMM917551 AWF917509:AWI917551 BGB917509:BGE917551 BPX917509:BQA917551 BZT917509:BZW917551 CJP917509:CJS917551 CTL917509:CTO917551 DDH917509:DDK917551 DND917509:DNG917551 DWZ917509:DXC917551 EGV917509:EGY917551 EQR917509:EQU917551 FAN917509:FAQ917551 FKJ917509:FKM917551 FUF917509:FUI917551 GEB917509:GEE917551 GNX917509:GOA917551 GXT917509:GXW917551 HHP917509:HHS917551 HRL917509:HRO917551 IBH917509:IBK917551 ILD917509:ILG917551 IUZ917509:IVC917551 JEV917509:JEY917551 JOR917509:JOU917551 JYN917509:JYQ917551 KIJ917509:KIM917551 KSF917509:KSI917551 LCB917509:LCE917551 LLX917509:LMA917551 LVT917509:LVW917551 MFP917509:MFS917551 MPL917509:MPO917551 MZH917509:MZK917551 NJD917509:NJG917551 NSZ917509:NTC917551 OCV917509:OCY917551 OMR917509:OMU917551 OWN917509:OWQ917551 PGJ917509:PGM917551 PQF917509:PQI917551 QAB917509:QAE917551 QJX917509:QKA917551 QTT917509:QTW917551 RDP917509:RDS917551 RNL917509:RNO917551 RXH917509:RXK917551 SHD917509:SHG917551 SQZ917509:SRC917551 TAV917509:TAY917551 TKR917509:TKU917551 TUN917509:TUQ917551 UEJ917509:UEM917551 UOF917509:UOI917551 UYB917509:UYE917551 VHX917509:VIA917551 VRT917509:VRW917551 WBP917509:WBS917551 WLL917509:WLO917551 WVH917509:WVK917551 WVH983045:WVK983087 IV983045:IY983087 SR983045:SU983087 ACN983045:ACQ983087 AMJ983045:AMM983087 AWF983045:AWI983087 BGB983045:BGE983087 BPX983045:BQA983087 BZT983045:BZW983087 CJP983045:CJS983087 CTL983045:CTO983087 DDH983045:DDK983087 DND983045:DNG983087 DWZ983045:DXC983087 EGV983045:EGY983087 EQR983045:EQU983087 FAN983045:FAQ983087 FKJ983045:FKM983087 FUF983045:FUI983087 GEB983045:GEE983087 GNX983045:GOA983087 GXT983045:GXW983087 HHP983045:HHS983087 HRL983045:HRO983087 IBH983045:IBK983087 ILD983045:ILG983087 IUZ983045:IVC983087 JEV983045:JEY983087 JOR983045:JOU983087 JYN983045:JYQ983087 KIJ983045:KIM983087 KSF983045:KSI983087 LCB983045:LCE983087 LLX983045:LMA983087 LVT983045:LVW983087 MFP983045:MFS983087 MPL983045:MPO983087 MZH983045:MZK983087 NJD983045:NJG983087 NSZ983045:NTC983087 OCV983045:OCY983087 OMR983045:OMU983087 OWN983045:OWQ983087 PGJ983045:PGM983087 PQF983045:PQI983087 QAB983045:QAE983087 QJX983045:QKA983087 QTT983045:QTW983087 RDP983045:RDS983087 RNL983045:RNO983087 RXH983045:RXK983087 SHD983045:SHG983087 SQZ983045:SRC983087 TAV983045:TAY983087 TKR983045:TKU983087 TUN983045:TUQ983087 UEJ983045:UEM983087 UOF983045:UOI983087 UYB983045:UYE983087 VHX983045:VIA983087 VRT983045:VRW983087 WBP983045:WBS983087 WLL983045:WLO983087 N131077:N131119 H131077:J131119 N196613:N196655 H196613:J196655 N262149:N262191 H262149:J262191 N327685:N327727 H327685:J327727 N393221:N393263 H393221:J393263 N458757:N458799 H458757:J458799 N524293:N524335 H524293:J524335 N589829:N589871 H589829:J589871 N655365:N655407 H655365:J655407 N720901:N720943 H720901:J720943 N786437:N786479 H786437:J786479 N851973:N852015 H851973:J852015 N917509:N917551 H917509:J917551 N983045:N983087 H983045:J983087 N65541:N65583 H65541:J65583">
      <formula1>0</formula1>
      <formula2>33</formula2>
    </dataValidation>
    <dataValidation type="decimal" allowBlank="1" showInputMessage="1" showErrorMessage="1" prompt="bei Zutreffen Stundenzahl eingeben" sqref="WVF983045:WVF983087 IT5:IT47 SP5:SP47 ACL5:ACL47 AMH5:AMH47 AWD5:AWD47 BFZ5:BFZ47 BPV5:BPV47 BZR5:BZR47 CJN5:CJN47 CTJ5:CTJ47 DDF5:DDF47 DNB5:DNB47 DWX5:DWX47 EGT5:EGT47 EQP5:EQP47 FAL5:FAL47 FKH5:FKH47 FUD5:FUD47 GDZ5:GDZ47 GNV5:GNV47 GXR5:GXR47 HHN5:HHN47 HRJ5:HRJ47 IBF5:IBF47 ILB5:ILB47 IUX5:IUX47 JET5:JET47 JOP5:JOP47 JYL5:JYL47 KIH5:KIH47 KSD5:KSD47 LBZ5:LBZ47 LLV5:LLV47 LVR5:LVR47 MFN5:MFN47 MPJ5:MPJ47 MZF5:MZF47 NJB5:NJB47 NSX5:NSX47 OCT5:OCT47 OMP5:OMP47 OWL5:OWL47 PGH5:PGH47 PQD5:PQD47 PZZ5:PZZ47 QJV5:QJV47 QTR5:QTR47 RDN5:RDN47 RNJ5:RNJ47 RXF5:RXF47 SHB5:SHB47 SQX5:SQX47 TAT5:TAT47 TKP5:TKP47 TUL5:TUL47 UEH5:UEH47 UOD5:UOD47 UXZ5:UXZ47 VHV5:VHV47 VRR5:VRR47 WBN5:WBN47 WLJ5:WLJ47 WVF5:WVF47 K65541:K65583 IT65541:IT65583 SP65541:SP65583 ACL65541:ACL65583 AMH65541:AMH65583 AWD65541:AWD65583 BFZ65541:BFZ65583 BPV65541:BPV65583 BZR65541:BZR65583 CJN65541:CJN65583 CTJ65541:CTJ65583 DDF65541:DDF65583 DNB65541:DNB65583 DWX65541:DWX65583 EGT65541:EGT65583 EQP65541:EQP65583 FAL65541:FAL65583 FKH65541:FKH65583 FUD65541:FUD65583 GDZ65541:GDZ65583 GNV65541:GNV65583 GXR65541:GXR65583 HHN65541:HHN65583 HRJ65541:HRJ65583 IBF65541:IBF65583 ILB65541:ILB65583 IUX65541:IUX65583 JET65541:JET65583 JOP65541:JOP65583 JYL65541:JYL65583 KIH65541:KIH65583 KSD65541:KSD65583 LBZ65541:LBZ65583 LLV65541:LLV65583 LVR65541:LVR65583 MFN65541:MFN65583 MPJ65541:MPJ65583 MZF65541:MZF65583 NJB65541:NJB65583 NSX65541:NSX65583 OCT65541:OCT65583 OMP65541:OMP65583 OWL65541:OWL65583 PGH65541:PGH65583 PQD65541:PQD65583 PZZ65541:PZZ65583 QJV65541:QJV65583 QTR65541:QTR65583 RDN65541:RDN65583 RNJ65541:RNJ65583 RXF65541:RXF65583 SHB65541:SHB65583 SQX65541:SQX65583 TAT65541:TAT65583 TKP65541:TKP65583 TUL65541:TUL65583 UEH65541:UEH65583 UOD65541:UOD65583 UXZ65541:UXZ65583 VHV65541:VHV65583 VRR65541:VRR65583 WBN65541:WBN65583 WLJ65541:WLJ65583 WVF65541:WVF65583 K131077:K131119 IT131077:IT131119 SP131077:SP131119 ACL131077:ACL131119 AMH131077:AMH131119 AWD131077:AWD131119 BFZ131077:BFZ131119 BPV131077:BPV131119 BZR131077:BZR131119 CJN131077:CJN131119 CTJ131077:CTJ131119 DDF131077:DDF131119 DNB131077:DNB131119 DWX131077:DWX131119 EGT131077:EGT131119 EQP131077:EQP131119 FAL131077:FAL131119 FKH131077:FKH131119 FUD131077:FUD131119 GDZ131077:GDZ131119 GNV131077:GNV131119 GXR131077:GXR131119 HHN131077:HHN131119 HRJ131077:HRJ131119 IBF131077:IBF131119 ILB131077:ILB131119 IUX131077:IUX131119 JET131077:JET131119 JOP131077:JOP131119 JYL131077:JYL131119 KIH131077:KIH131119 KSD131077:KSD131119 LBZ131077:LBZ131119 LLV131077:LLV131119 LVR131077:LVR131119 MFN131077:MFN131119 MPJ131077:MPJ131119 MZF131077:MZF131119 NJB131077:NJB131119 NSX131077:NSX131119 OCT131077:OCT131119 OMP131077:OMP131119 OWL131077:OWL131119 PGH131077:PGH131119 PQD131077:PQD131119 PZZ131077:PZZ131119 QJV131077:QJV131119 QTR131077:QTR131119 RDN131077:RDN131119 RNJ131077:RNJ131119 RXF131077:RXF131119 SHB131077:SHB131119 SQX131077:SQX131119 TAT131077:TAT131119 TKP131077:TKP131119 TUL131077:TUL131119 UEH131077:UEH131119 UOD131077:UOD131119 UXZ131077:UXZ131119 VHV131077:VHV131119 VRR131077:VRR131119 WBN131077:WBN131119 WLJ131077:WLJ131119 WVF131077:WVF131119 K196613:K196655 IT196613:IT196655 SP196613:SP196655 ACL196613:ACL196655 AMH196613:AMH196655 AWD196613:AWD196655 BFZ196613:BFZ196655 BPV196613:BPV196655 BZR196613:BZR196655 CJN196613:CJN196655 CTJ196613:CTJ196655 DDF196613:DDF196655 DNB196613:DNB196655 DWX196613:DWX196655 EGT196613:EGT196655 EQP196613:EQP196655 FAL196613:FAL196655 FKH196613:FKH196655 FUD196613:FUD196655 GDZ196613:GDZ196655 GNV196613:GNV196655 GXR196613:GXR196655 HHN196613:HHN196655 HRJ196613:HRJ196655 IBF196613:IBF196655 ILB196613:ILB196655 IUX196613:IUX196655 JET196613:JET196655 JOP196613:JOP196655 JYL196613:JYL196655 KIH196613:KIH196655 KSD196613:KSD196655 LBZ196613:LBZ196655 LLV196613:LLV196655 LVR196613:LVR196655 MFN196613:MFN196655 MPJ196613:MPJ196655 MZF196613:MZF196655 NJB196613:NJB196655 NSX196613:NSX196655 OCT196613:OCT196655 OMP196613:OMP196655 OWL196613:OWL196655 PGH196613:PGH196655 PQD196613:PQD196655 PZZ196613:PZZ196655 QJV196613:QJV196655 QTR196613:QTR196655 RDN196613:RDN196655 RNJ196613:RNJ196655 RXF196613:RXF196655 SHB196613:SHB196655 SQX196613:SQX196655 TAT196613:TAT196655 TKP196613:TKP196655 TUL196613:TUL196655 UEH196613:UEH196655 UOD196613:UOD196655 UXZ196613:UXZ196655 VHV196613:VHV196655 VRR196613:VRR196655 WBN196613:WBN196655 WLJ196613:WLJ196655 WVF196613:WVF196655 K262149:K262191 IT262149:IT262191 SP262149:SP262191 ACL262149:ACL262191 AMH262149:AMH262191 AWD262149:AWD262191 BFZ262149:BFZ262191 BPV262149:BPV262191 BZR262149:BZR262191 CJN262149:CJN262191 CTJ262149:CTJ262191 DDF262149:DDF262191 DNB262149:DNB262191 DWX262149:DWX262191 EGT262149:EGT262191 EQP262149:EQP262191 FAL262149:FAL262191 FKH262149:FKH262191 FUD262149:FUD262191 GDZ262149:GDZ262191 GNV262149:GNV262191 GXR262149:GXR262191 HHN262149:HHN262191 HRJ262149:HRJ262191 IBF262149:IBF262191 ILB262149:ILB262191 IUX262149:IUX262191 JET262149:JET262191 JOP262149:JOP262191 JYL262149:JYL262191 KIH262149:KIH262191 KSD262149:KSD262191 LBZ262149:LBZ262191 LLV262149:LLV262191 LVR262149:LVR262191 MFN262149:MFN262191 MPJ262149:MPJ262191 MZF262149:MZF262191 NJB262149:NJB262191 NSX262149:NSX262191 OCT262149:OCT262191 OMP262149:OMP262191 OWL262149:OWL262191 PGH262149:PGH262191 PQD262149:PQD262191 PZZ262149:PZZ262191 QJV262149:QJV262191 QTR262149:QTR262191 RDN262149:RDN262191 RNJ262149:RNJ262191 RXF262149:RXF262191 SHB262149:SHB262191 SQX262149:SQX262191 TAT262149:TAT262191 TKP262149:TKP262191 TUL262149:TUL262191 UEH262149:UEH262191 UOD262149:UOD262191 UXZ262149:UXZ262191 VHV262149:VHV262191 VRR262149:VRR262191 WBN262149:WBN262191 WLJ262149:WLJ262191 WVF262149:WVF262191 K327685:K327727 IT327685:IT327727 SP327685:SP327727 ACL327685:ACL327727 AMH327685:AMH327727 AWD327685:AWD327727 BFZ327685:BFZ327727 BPV327685:BPV327727 BZR327685:BZR327727 CJN327685:CJN327727 CTJ327685:CTJ327727 DDF327685:DDF327727 DNB327685:DNB327727 DWX327685:DWX327727 EGT327685:EGT327727 EQP327685:EQP327727 FAL327685:FAL327727 FKH327685:FKH327727 FUD327685:FUD327727 GDZ327685:GDZ327727 GNV327685:GNV327727 GXR327685:GXR327727 HHN327685:HHN327727 HRJ327685:HRJ327727 IBF327685:IBF327727 ILB327685:ILB327727 IUX327685:IUX327727 JET327685:JET327727 JOP327685:JOP327727 JYL327685:JYL327727 KIH327685:KIH327727 KSD327685:KSD327727 LBZ327685:LBZ327727 LLV327685:LLV327727 LVR327685:LVR327727 MFN327685:MFN327727 MPJ327685:MPJ327727 MZF327685:MZF327727 NJB327685:NJB327727 NSX327685:NSX327727 OCT327685:OCT327727 OMP327685:OMP327727 OWL327685:OWL327727 PGH327685:PGH327727 PQD327685:PQD327727 PZZ327685:PZZ327727 QJV327685:QJV327727 QTR327685:QTR327727 RDN327685:RDN327727 RNJ327685:RNJ327727 RXF327685:RXF327727 SHB327685:SHB327727 SQX327685:SQX327727 TAT327685:TAT327727 TKP327685:TKP327727 TUL327685:TUL327727 UEH327685:UEH327727 UOD327685:UOD327727 UXZ327685:UXZ327727 VHV327685:VHV327727 VRR327685:VRR327727 WBN327685:WBN327727 WLJ327685:WLJ327727 WVF327685:WVF327727 K393221:K393263 IT393221:IT393263 SP393221:SP393263 ACL393221:ACL393263 AMH393221:AMH393263 AWD393221:AWD393263 BFZ393221:BFZ393263 BPV393221:BPV393263 BZR393221:BZR393263 CJN393221:CJN393263 CTJ393221:CTJ393263 DDF393221:DDF393263 DNB393221:DNB393263 DWX393221:DWX393263 EGT393221:EGT393263 EQP393221:EQP393263 FAL393221:FAL393263 FKH393221:FKH393263 FUD393221:FUD393263 GDZ393221:GDZ393263 GNV393221:GNV393263 GXR393221:GXR393263 HHN393221:HHN393263 HRJ393221:HRJ393263 IBF393221:IBF393263 ILB393221:ILB393263 IUX393221:IUX393263 JET393221:JET393263 JOP393221:JOP393263 JYL393221:JYL393263 KIH393221:KIH393263 KSD393221:KSD393263 LBZ393221:LBZ393263 LLV393221:LLV393263 LVR393221:LVR393263 MFN393221:MFN393263 MPJ393221:MPJ393263 MZF393221:MZF393263 NJB393221:NJB393263 NSX393221:NSX393263 OCT393221:OCT393263 OMP393221:OMP393263 OWL393221:OWL393263 PGH393221:PGH393263 PQD393221:PQD393263 PZZ393221:PZZ393263 QJV393221:QJV393263 QTR393221:QTR393263 RDN393221:RDN393263 RNJ393221:RNJ393263 RXF393221:RXF393263 SHB393221:SHB393263 SQX393221:SQX393263 TAT393221:TAT393263 TKP393221:TKP393263 TUL393221:TUL393263 UEH393221:UEH393263 UOD393221:UOD393263 UXZ393221:UXZ393263 VHV393221:VHV393263 VRR393221:VRR393263 WBN393221:WBN393263 WLJ393221:WLJ393263 WVF393221:WVF393263 K458757:K458799 IT458757:IT458799 SP458757:SP458799 ACL458757:ACL458799 AMH458757:AMH458799 AWD458757:AWD458799 BFZ458757:BFZ458799 BPV458757:BPV458799 BZR458757:BZR458799 CJN458757:CJN458799 CTJ458757:CTJ458799 DDF458757:DDF458799 DNB458757:DNB458799 DWX458757:DWX458799 EGT458757:EGT458799 EQP458757:EQP458799 FAL458757:FAL458799 FKH458757:FKH458799 FUD458757:FUD458799 GDZ458757:GDZ458799 GNV458757:GNV458799 GXR458757:GXR458799 HHN458757:HHN458799 HRJ458757:HRJ458799 IBF458757:IBF458799 ILB458757:ILB458799 IUX458757:IUX458799 JET458757:JET458799 JOP458757:JOP458799 JYL458757:JYL458799 KIH458757:KIH458799 KSD458757:KSD458799 LBZ458757:LBZ458799 LLV458757:LLV458799 LVR458757:LVR458799 MFN458757:MFN458799 MPJ458757:MPJ458799 MZF458757:MZF458799 NJB458757:NJB458799 NSX458757:NSX458799 OCT458757:OCT458799 OMP458757:OMP458799 OWL458757:OWL458799 PGH458757:PGH458799 PQD458757:PQD458799 PZZ458757:PZZ458799 QJV458757:QJV458799 QTR458757:QTR458799 RDN458757:RDN458799 RNJ458757:RNJ458799 RXF458757:RXF458799 SHB458757:SHB458799 SQX458757:SQX458799 TAT458757:TAT458799 TKP458757:TKP458799 TUL458757:TUL458799 UEH458757:UEH458799 UOD458757:UOD458799 UXZ458757:UXZ458799 VHV458757:VHV458799 VRR458757:VRR458799 WBN458757:WBN458799 WLJ458757:WLJ458799 WVF458757:WVF458799 K524293:K524335 IT524293:IT524335 SP524293:SP524335 ACL524293:ACL524335 AMH524293:AMH524335 AWD524293:AWD524335 BFZ524293:BFZ524335 BPV524293:BPV524335 BZR524293:BZR524335 CJN524293:CJN524335 CTJ524293:CTJ524335 DDF524293:DDF524335 DNB524293:DNB524335 DWX524293:DWX524335 EGT524293:EGT524335 EQP524293:EQP524335 FAL524293:FAL524335 FKH524293:FKH524335 FUD524293:FUD524335 GDZ524293:GDZ524335 GNV524293:GNV524335 GXR524293:GXR524335 HHN524293:HHN524335 HRJ524293:HRJ524335 IBF524293:IBF524335 ILB524293:ILB524335 IUX524293:IUX524335 JET524293:JET524335 JOP524293:JOP524335 JYL524293:JYL524335 KIH524293:KIH524335 KSD524293:KSD524335 LBZ524293:LBZ524335 LLV524293:LLV524335 LVR524293:LVR524335 MFN524293:MFN524335 MPJ524293:MPJ524335 MZF524293:MZF524335 NJB524293:NJB524335 NSX524293:NSX524335 OCT524293:OCT524335 OMP524293:OMP524335 OWL524293:OWL524335 PGH524293:PGH524335 PQD524293:PQD524335 PZZ524293:PZZ524335 QJV524293:QJV524335 QTR524293:QTR524335 RDN524293:RDN524335 RNJ524293:RNJ524335 RXF524293:RXF524335 SHB524293:SHB524335 SQX524293:SQX524335 TAT524293:TAT524335 TKP524293:TKP524335 TUL524293:TUL524335 UEH524293:UEH524335 UOD524293:UOD524335 UXZ524293:UXZ524335 VHV524293:VHV524335 VRR524293:VRR524335 WBN524293:WBN524335 WLJ524293:WLJ524335 WVF524293:WVF524335 K589829:K589871 IT589829:IT589871 SP589829:SP589871 ACL589829:ACL589871 AMH589829:AMH589871 AWD589829:AWD589871 BFZ589829:BFZ589871 BPV589829:BPV589871 BZR589829:BZR589871 CJN589829:CJN589871 CTJ589829:CTJ589871 DDF589829:DDF589871 DNB589829:DNB589871 DWX589829:DWX589871 EGT589829:EGT589871 EQP589829:EQP589871 FAL589829:FAL589871 FKH589829:FKH589871 FUD589829:FUD589871 GDZ589829:GDZ589871 GNV589829:GNV589871 GXR589829:GXR589871 HHN589829:HHN589871 HRJ589829:HRJ589871 IBF589829:IBF589871 ILB589829:ILB589871 IUX589829:IUX589871 JET589829:JET589871 JOP589829:JOP589871 JYL589829:JYL589871 KIH589829:KIH589871 KSD589829:KSD589871 LBZ589829:LBZ589871 LLV589829:LLV589871 LVR589829:LVR589871 MFN589829:MFN589871 MPJ589829:MPJ589871 MZF589829:MZF589871 NJB589829:NJB589871 NSX589829:NSX589871 OCT589829:OCT589871 OMP589829:OMP589871 OWL589829:OWL589871 PGH589829:PGH589871 PQD589829:PQD589871 PZZ589829:PZZ589871 QJV589829:QJV589871 QTR589829:QTR589871 RDN589829:RDN589871 RNJ589829:RNJ589871 RXF589829:RXF589871 SHB589829:SHB589871 SQX589829:SQX589871 TAT589829:TAT589871 TKP589829:TKP589871 TUL589829:TUL589871 UEH589829:UEH589871 UOD589829:UOD589871 UXZ589829:UXZ589871 VHV589829:VHV589871 VRR589829:VRR589871 WBN589829:WBN589871 WLJ589829:WLJ589871 WVF589829:WVF589871 K655365:K655407 IT655365:IT655407 SP655365:SP655407 ACL655365:ACL655407 AMH655365:AMH655407 AWD655365:AWD655407 BFZ655365:BFZ655407 BPV655365:BPV655407 BZR655365:BZR655407 CJN655365:CJN655407 CTJ655365:CTJ655407 DDF655365:DDF655407 DNB655365:DNB655407 DWX655365:DWX655407 EGT655365:EGT655407 EQP655365:EQP655407 FAL655365:FAL655407 FKH655365:FKH655407 FUD655365:FUD655407 GDZ655365:GDZ655407 GNV655365:GNV655407 GXR655365:GXR655407 HHN655365:HHN655407 HRJ655365:HRJ655407 IBF655365:IBF655407 ILB655365:ILB655407 IUX655365:IUX655407 JET655365:JET655407 JOP655365:JOP655407 JYL655365:JYL655407 KIH655365:KIH655407 KSD655365:KSD655407 LBZ655365:LBZ655407 LLV655365:LLV655407 LVR655365:LVR655407 MFN655365:MFN655407 MPJ655365:MPJ655407 MZF655365:MZF655407 NJB655365:NJB655407 NSX655365:NSX655407 OCT655365:OCT655407 OMP655365:OMP655407 OWL655365:OWL655407 PGH655365:PGH655407 PQD655365:PQD655407 PZZ655365:PZZ655407 QJV655365:QJV655407 QTR655365:QTR655407 RDN655365:RDN655407 RNJ655365:RNJ655407 RXF655365:RXF655407 SHB655365:SHB655407 SQX655365:SQX655407 TAT655365:TAT655407 TKP655365:TKP655407 TUL655365:TUL655407 UEH655365:UEH655407 UOD655365:UOD655407 UXZ655365:UXZ655407 VHV655365:VHV655407 VRR655365:VRR655407 WBN655365:WBN655407 WLJ655365:WLJ655407 WVF655365:WVF655407 K720901:K720943 IT720901:IT720943 SP720901:SP720943 ACL720901:ACL720943 AMH720901:AMH720943 AWD720901:AWD720943 BFZ720901:BFZ720943 BPV720901:BPV720943 BZR720901:BZR720943 CJN720901:CJN720943 CTJ720901:CTJ720943 DDF720901:DDF720943 DNB720901:DNB720943 DWX720901:DWX720943 EGT720901:EGT720943 EQP720901:EQP720943 FAL720901:FAL720943 FKH720901:FKH720943 FUD720901:FUD720943 GDZ720901:GDZ720943 GNV720901:GNV720943 GXR720901:GXR720943 HHN720901:HHN720943 HRJ720901:HRJ720943 IBF720901:IBF720943 ILB720901:ILB720943 IUX720901:IUX720943 JET720901:JET720943 JOP720901:JOP720943 JYL720901:JYL720943 KIH720901:KIH720943 KSD720901:KSD720943 LBZ720901:LBZ720943 LLV720901:LLV720943 LVR720901:LVR720943 MFN720901:MFN720943 MPJ720901:MPJ720943 MZF720901:MZF720943 NJB720901:NJB720943 NSX720901:NSX720943 OCT720901:OCT720943 OMP720901:OMP720943 OWL720901:OWL720943 PGH720901:PGH720943 PQD720901:PQD720943 PZZ720901:PZZ720943 QJV720901:QJV720943 QTR720901:QTR720943 RDN720901:RDN720943 RNJ720901:RNJ720943 RXF720901:RXF720943 SHB720901:SHB720943 SQX720901:SQX720943 TAT720901:TAT720943 TKP720901:TKP720943 TUL720901:TUL720943 UEH720901:UEH720943 UOD720901:UOD720943 UXZ720901:UXZ720943 VHV720901:VHV720943 VRR720901:VRR720943 WBN720901:WBN720943 WLJ720901:WLJ720943 WVF720901:WVF720943 K786437:K786479 IT786437:IT786479 SP786437:SP786479 ACL786437:ACL786479 AMH786437:AMH786479 AWD786437:AWD786479 BFZ786437:BFZ786479 BPV786437:BPV786479 BZR786437:BZR786479 CJN786437:CJN786479 CTJ786437:CTJ786479 DDF786437:DDF786479 DNB786437:DNB786479 DWX786437:DWX786479 EGT786437:EGT786479 EQP786437:EQP786479 FAL786437:FAL786479 FKH786437:FKH786479 FUD786437:FUD786479 GDZ786437:GDZ786479 GNV786437:GNV786479 GXR786437:GXR786479 HHN786437:HHN786479 HRJ786437:HRJ786479 IBF786437:IBF786479 ILB786437:ILB786479 IUX786437:IUX786479 JET786437:JET786479 JOP786437:JOP786479 JYL786437:JYL786479 KIH786437:KIH786479 KSD786437:KSD786479 LBZ786437:LBZ786479 LLV786437:LLV786479 LVR786437:LVR786479 MFN786437:MFN786479 MPJ786437:MPJ786479 MZF786437:MZF786479 NJB786437:NJB786479 NSX786437:NSX786479 OCT786437:OCT786479 OMP786437:OMP786479 OWL786437:OWL786479 PGH786437:PGH786479 PQD786437:PQD786479 PZZ786437:PZZ786479 QJV786437:QJV786479 QTR786437:QTR786479 RDN786437:RDN786479 RNJ786437:RNJ786479 RXF786437:RXF786479 SHB786437:SHB786479 SQX786437:SQX786479 TAT786437:TAT786479 TKP786437:TKP786479 TUL786437:TUL786479 UEH786437:UEH786479 UOD786437:UOD786479 UXZ786437:UXZ786479 VHV786437:VHV786479 VRR786437:VRR786479 WBN786437:WBN786479 WLJ786437:WLJ786479 WVF786437:WVF786479 K851973:K852015 IT851973:IT852015 SP851973:SP852015 ACL851973:ACL852015 AMH851973:AMH852015 AWD851973:AWD852015 BFZ851973:BFZ852015 BPV851973:BPV852015 BZR851973:BZR852015 CJN851973:CJN852015 CTJ851973:CTJ852015 DDF851973:DDF852015 DNB851973:DNB852015 DWX851973:DWX852015 EGT851973:EGT852015 EQP851973:EQP852015 FAL851973:FAL852015 FKH851973:FKH852015 FUD851973:FUD852015 GDZ851973:GDZ852015 GNV851973:GNV852015 GXR851973:GXR852015 HHN851973:HHN852015 HRJ851973:HRJ852015 IBF851973:IBF852015 ILB851973:ILB852015 IUX851973:IUX852015 JET851973:JET852015 JOP851973:JOP852015 JYL851973:JYL852015 KIH851973:KIH852015 KSD851973:KSD852015 LBZ851973:LBZ852015 LLV851973:LLV852015 LVR851973:LVR852015 MFN851973:MFN852015 MPJ851973:MPJ852015 MZF851973:MZF852015 NJB851973:NJB852015 NSX851973:NSX852015 OCT851973:OCT852015 OMP851973:OMP852015 OWL851973:OWL852015 PGH851973:PGH852015 PQD851973:PQD852015 PZZ851973:PZZ852015 QJV851973:QJV852015 QTR851973:QTR852015 RDN851973:RDN852015 RNJ851973:RNJ852015 RXF851973:RXF852015 SHB851973:SHB852015 SQX851973:SQX852015 TAT851973:TAT852015 TKP851973:TKP852015 TUL851973:TUL852015 UEH851973:UEH852015 UOD851973:UOD852015 UXZ851973:UXZ852015 VHV851973:VHV852015 VRR851973:VRR852015 WBN851973:WBN852015 WLJ851973:WLJ852015 WVF851973:WVF852015 K917509:K917551 IT917509:IT917551 SP917509:SP917551 ACL917509:ACL917551 AMH917509:AMH917551 AWD917509:AWD917551 BFZ917509:BFZ917551 BPV917509:BPV917551 BZR917509:BZR917551 CJN917509:CJN917551 CTJ917509:CTJ917551 DDF917509:DDF917551 DNB917509:DNB917551 DWX917509:DWX917551 EGT917509:EGT917551 EQP917509:EQP917551 FAL917509:FAL917551 FKH917509:FKH917551 FUD917509:FUD917551 GDZ917509:GDZ917551 GNV917509:GNV917551 GXR917509:GXR917551 HHN917509:HHN917551 HRJ917509:HRJ917551 IBF917509:IBF917551 ILB917509:ILB917551 IUX917509:IUX917551 JET917509:JET917551 JOP917509:JOP917551 JYL917509:JYL917551 KIH917509:KIH917551 KSD917509:KSD917551 LBZ917509:LBZ917551 LLV917509:LLV917551 LVR917509:LVR917551 MFN917509:MFN917551 MPJ917509:MPJ917551 MZF917509:MZF917551 NJB917509:NJB917551 NSX917509:NSX917551 OCT917509:OCT917551 OMP917509:OMP917551 OWL917509:OWL917551 PGH917509:PGH917551 PQD917509:PQD917551 PZZ917509:PZZ917551 QJV917509:QJV917551 QTR917509:QTR917551 RDN917509:RDN917551 RNJ917509:RNJ917551 RXF917509:RXF917551 SHB917509:SHB917551 SQX917509:SQX917551 TAT917509:TAT917551 TKP917509:TKP917551 TUL917509:TUL917551 UEH917509:UEH917551 UOD917509:UOD917551 UXZ917509:UXZ917551 VHV917509:VHV917551 VRR917509:VRR917551 WBN917509:WBN917551 WLJ917509:WLJ917551 WVF917509:WVF917551 K983045:K983087 IT983045:IT983087 SP983045:SP983087 ACL983045:ACL983087 AMH983045:AMH983087 AWD983045:AWD983087 BFZ983045:BFZ983087 BPV983045:BPV983087 BZR983045:BZR983087 CJN983045:CJN983087 CTJ983045:CTJ983087 DDF983045:DDF983087 DNB983045:DNB983087 DWX983045:DWX983087 EGT983045:EGT983087 EQP983045:EQP983087 FAL983045:FAL983087 FKH983045:FKH983087 FUD983045:FUD983087 GDZ983045:GDZ983087 GNV983045:GNV983087 GXR983045:GXR983087 HHN983045:HHN983087 HRJ983045:HRJ983087 IBF983045:IBF983087 ILB983045:ILB983087 IUX983045:IUX983087 JET983045:JET983087 JOP983045:JOP983087 JYL983045:JYL983087 KIH983045:KIH983087 KSD983045:KSD983087 LBZ983045:LBZ983087 LLV983045:LLV983087 LVR983045:LVR983087 MFN983045:MFN983087 MPJ983045:MPJ983087 MZF983045:MZF983087 NJB983045:NJB983087 NSX983045:NSX983087 OCT983045:OCT983087 OMP983045:OMP983087 OWL983045:OWL983087 PGH983045:PGH983087 PQD983045:PQD983087 PZZ983045:PZZ983087 QJV983045:QJV983087 QTR983045:QTR983087 RDN983045:RDN983087 RNJ983045:RNJ983087 RXF983045:RXF983087 SHB983045:SHB983087 SQX983045:SQX983087 TAT983045:TAT983087 TKP983045:TKP983087 TUL983045:TUL983087 UEH983045:UEH983087 UOD983045:UOD983087 UXZ983045:UXZ983087 VHV983045:VHV983087 VRR983045:VRR983087 WBN983045:WBN983087 WLJ983045:WLJ983087">
      <formula1>0</formula1>
      <formula2>40</formula2>
    </dataValidation>
    <dataValidation allowBlank="1" showInputMessage="1" showErrorMessage="1" prompt="bitte auch die Lehrpersonen OHNE aktive Dienstleistung anführen!" sqref="WUY983046:WUY983048 IM6:IM8 SI6:SI8 ACE6:ACE8 AMA6:AMA8 AVW6:AVW8 BFS6:BFS8 BPO6:BPO8 BZK6:BZK8 CJG6:CJG8 CTC6:CTC8 DCY6:DCY8 DMU6:DMU8 DWQ6:DWQ8 EGM6:EGM8 EQI6:EQI8 FAE6:FAE8 FKA6:FKA8 FTW6:FTW8 GDS6:GDS8 GNO6:GNO8 GXK6:GXK8 HHG6:HHG8 HRC6:HRC8 IAY6:IAY8 IKU6:IKU8 IUQ6:IUQ8 JEM6:JEM8 JOI6:JOI8 JYE6:JYE8 KIA6:KIA8 KRW6:KRW8 LBS6:LBS8 LLO6:LLO8 LVK6:LVK8 MFG6:MFG8 MPC6:MPC8 MYY6:MYY8 NIU6:NIU8 NSQ6:NSQ8 OCM6:OCM8 OMI6:OMI8 OWE6:OWE8 PGA6:PGA8 PPW6:PPW8 PZS6:PZS8 QJO6:QJO8 QTK6:QTK8 RDG6:RDG8 RNC6:RNC8 RWY6:RWY8 SGU6:SGU8 SQQ6:SQQ8 TAM6:TAM8 TKI6:TKI8 TUE6:TUE8 UEA6:UEA8 UNW6:UNW8 UXS6:UXS8 VHO6:VHO8 VRK6:VRK8 WBG6:WBG8 WLC6:WLC8 WUY6:WUY8 A65542:A65544 IM65542:IM65544 SI65542:SI65544 ACE65542:ACE65544 AMA65542:AMA65544 AVW65542:AVW65544 BFS65542:BFS65544 BPO65542:BPO65544 BZK65542:BZK65544 CJG65542:CJG65544 CTC65542:CTC65544 DCY65542:DCY65544 DMU65542:DMU65544 DWQ65542:DWQ65544 EGM65542:EGM65544 EQI65542:EQI65544 FAE65542:FAE65544 FKA65542:FKA65544 FTW65542:FTW65544 GDS65542:GDS65544 GNO65542:GNO65544 GXK65542:GXK65544 HHG65542:HHG65544 HRC65542:HRC65544 IAY65542:IAY65544 IKU65542:IKU65544 IUQ65542:IUQ65544 JEM65542:JEM65544 JOI65542:JOI65544 JYE65542:JYE65544 KIA65542:KIA65544 KRW65542:KRW65544 LBS65542:LBS65544 LLO65542:LLO65544 LVK65542:LVK65544 MFG65542:MFG65544 MPC65542:MPC65544 MYY65542:MYY65544 NIU65542:NIU65544 NSQ65542:NSQ65544 OCM65542:OCM65544 OMI65542:OMI65544 OWE65542:OWE65544 PGA65542:PGA65544 PPW65542:PPW65544 PZS65542:PZS65544 QJO65542:QJO65544 QTK65542:QTK65544 RDG65542:RDG65544 RNC65542:RNC65544 RWY65542:RWY65544 SGU65542:SGU65544 SQQ65542:SQQ65544 TAM65542:TAM65544 TKI65542:TKI65544 TUE65542:TUE65544 UEA65542:UEA65544 UNW65542:UNW65544 UXS65542:UXS65544 VHO65542:VHO65544 VRK65542:VRK65544 WBG65542:WBG65544 WLC65542:WLC65544 WUY65542:WUY65544 A131078:A131080 IM131078:IM131080 SI131078:SI131080 ACE131078:ACE131080 AMA131078:AMA131080 AVW131078:AVW131080 BFS131078:BFS131080 BPO131078:BPO131080 BZK131078:BZK131080 CJG131078:CJG131080 CTC131078:CTC131080 DCY131078:DCY131080 DMU131078:DMU131080 DWQ131078:DWQ131080 EGM131078:EGM131080 EQI131078:EQI131080 FAE131078:FAE131080 FKA131078:FKA131080 FTW131078:FTW131080 GDS131078:GDS131080 GNO131078:GNO131080 GXK131078:GXK131080 HHG131078:HHG131080 HRC131078:HRC131080 IAY131078:IAY131080 IKU131078:IKU131080 IUQ131078:IUQ131080 JEM131078:JEM131080 JOI131078:JOI131080 JYE131078:JYE131080 KIA131078:KIA131080 KRW131078:KRW131080 LBS131078:LBS131080 LLO131078:LLO131080 LVK131078:LVK131080 MFG131078:MFG131080 MPC131078:MPC131080 MYY131078:MYY131080 NIU131078:NIU131080 NSQ131078:NSQ131080 OCM131078:OCM131080 OMI131078:OMI131080 OWE131078:OWE131080 PGA131078:PGA131080 PPW131078:PPW131080 PZS131078:PZS131080 QJO131078:QJO131080 QTK131078:QTK131080 RDG131078:RDG131080 RNC131078:RNC131080 RWY131078:RWY131080 SGU131078:SGU131080 SQQ131078:SQQ131080 TAM131078:TAM131080 TKI131078:TKI131080 TUE131078:TUE131080 UEA131078:UEA131080 UNW131078:UNW131080 UXS131078:UXS131080 VHO131078:VHO131080 VRK131078:VRK131080 WBG131078:WBG131080 WLC131078:WLC131080 WUY131078:WUY131080 A196614:A196616 IM196614:IM196616 SI196614:SI196616 ACE196614:ACE196616 AMA196614:AMA196616 AVW196614:AVW196616 BFS196614:BFS196616 BPO196614:BPO196616 BZK196614:BZK196616 CJG196614:CJG196616 CTC196614:CTC196616 DCY196614:DCY196616 DMU196614:DMU196616 DWQ196614:DWQ196616 EGM196614:EGM196616 EQI196614:EQI196616 FAE196614:FAE196616 FKA196614:FKA196616 FTW196614:FTW196616 GDS196614:GDS196616 GNO196614:GNO196616 GXK196614:GXK196616 HHG196614:HHG196616 HRC196614:HRC196616 IAY196614:IAY196616 IKU196614:IKU196616 IUQ196614:IUQ196616 JEM196614:JEM196616 JOI196614:JOI196616 JYE196614:JYE196616 KIA196614:KIA196616 KRW196614:KRW196616 LBS196614:LBS196616 LLO196614:LLO196616 LVK196614:LVK196616 MFG196614:MFG196616 MPC196614:MPC196616 MYY196614:MYY196616 NIU196614:NIU196616 NSQ196614:NSQ196616 OCM196614:OCM196616 OMI196614:OMI196616 OWE196614:OWE196616 PGA196614:PGA196616 PPW196614:PPW196616 PZS196614:PZS196616 QJO196614:QJO196616 QTK196614:QTK196616 RDG196614:RDG196616 RNC196614:RNC196616 RWY196614:RWY196616 SGU196614:SGU196616 SQQ196614:SQQ196616 TAM196614:TAM196616 TKI196614:TKI196616 TUE196614:TUE196616 UEA196614:UEA196616 UNW196614:UNW196616 UXS196614:UXS196616 VHO196614:VHO196616 VRK196614:VRK196616 WBG196614:WBG196616 WLC196614:WLC196616 WUY196614:WUY196616 A262150:A262152 IM262150:IM262152 SI262150:SI262152 ACE262150:ACE262152 AMA262150:AMA262152 AVW262150:AVW262152 BFS262150:BFS262152 BPO262150:BPO262152 BZK262150:BZK262152 CJG262150:CJG262152 CTC262150:CTC262152 DCY262150:DCY262152 DMU262150:DMU262152 DWQ262150:DWQ262152 EGM262150:EGM262152 EQI262150:EQI262152 FAE262150:FAE262152 FKA262150:FKA262152 FTW262150:FTW262152 GDS262150:GDS262152 GNO262150:GNO262152 GXK262150:GXK262152 HHG262150:HHG262152 HRC262150:HRC262152 IAY262150:IAY262152 IKU262150:IKU262152 IUQ262150:IUQ262152 JEM262150:JEM262152 JOI262150:JOI262152 JYE262150:JYE262152 KIA262150:KIA262152 KRW262150:KRW262152 LBS262150:LBS262152 LLO262150:LLO262152 LVK262150:LVK262152 MFG262150:MFG262152 MPC262150:MPC262152 MYY262150:MYY262152 NIU262150:NIU262152 NSQ262150:NSQ262152 OCM262150:OCM262152 OMI262150:OMI262152 OWE262150:OWE262152 PGA262150:PGA262152 PPW262150:PPW262152 PZS262150:PZS262152 QJO262150:QJO262152 QTK262150:QTK262152 RDG262150:RDG262152 RNC262150:RNC262152 RWY262150:RWY262152 SGU262150:SGU262152 SQQ262150:SQQ262152 TAM262150:TAM262152 TKI262150:TKI262152 TUE262150:TUE262152 UEA262150:UEA262152 UNW262150:UNW262152 UXS262150:UXS262152 VHO262150:VHO262152 VRK262150:VRK262152 WBG262150:WBG262152 WLC262150:WLC262152 WUY262150:WUY262152 A327686:A327688 IM327686:IM327688 SI327686:SI327688 ACE327686:ACE327688 AMA327686:AMA327688 AVW327686:AVW327688 BFS327686:BFS327688 BPO327686:BPO327688 BZK327686:BZK327688 CJG327686:CJG327688 CTC327686:CTC327688 DCY327686:DCY327688 DMU327686:DMU327688 DWQ327686:DWQ327688 EGM327686:EGM327688 EQI327686:EQI327688 FAE327686:FAE327688 FKA327686:FKA327688 FTW327686:FTW327688 GDS327686:GDS327688 GNO327686:GNO327688 GXK327686:GXK327688 HHG327686:HHG327688 HRC327686:HRC327688 IAY327686:IAY327688 IKU327686:IKU327688 IUQ327686:IUQ327688 JEM327686:JEM327688 JOI327686:JOI327688 JYE327686:JYE327688 KIA327686:KIA327688 KRW327686:KRW327688 LBS327686:LBS327688 LLO327686:LLO327688 LVK327686:LVK327688 MFG327686:MFG327688 MPC327686:MPC327688 MYY327686:MYY327688 NIU327686:NIU327688 NSQ327686:NSQ327688 OCM327686:OCM327688 OMI327686:OMI327688 OWE327686:OWE327688 PGA327686:PGA327688 PPW327686:PPW327688 PZS327686:PZS327688 QJO327686:QJO327688 QTK327686:QTK327688 RDG327686:RDG327688 RNC327686:RNC327688 RWY327686:RWY327688 SGU327686:SGU327688 SQQ327686:SQQ327688 TAM327686:TAM327688 TKI327686:TKI327688 TUE327686:TUE327688 UEA327686:UEA327688 UNW327686:UNW327688 UXS327686:UXS327688 VHO327686:VHO327688 VRK327686:VRK327688 WBG327686:WBG327688 WLC327686:WLC327688 WUY327686:WUY327688 A393222:A393224 IM393222:IM393224 SI393222:SI393224 ACE393222:ACE393224 AMA393222:AMA393224 AVW393222:AVW393224 BFS393222:BFS393224 BPO393222:BPO393224 BZK393222:BZK393224 CJG393222:CJG393224 CTC393222:CTC393224 DCY393222:DCY393224 DMU393222:DMU393224 DWQ393222:DWQ393224 EGM393222:EGM393224 EQI393222:EQI393224 FAE393222:FAE393224 FKA393222:FKA393224 FTW393222:FTW393224 GDS393222:GDS393224 GNO393222:GNO393224 GXK393222:GXK393224 HHG393222:HHG393224 HRC393222:HRC393224 IAY393222:IAY393224 IKU393222:IKU393224 IUQ393222:IUQ393224 JEM393222:JEM393224 JOI393222:JOI393224 JYE393222:JYE393224 KIA393222:KIA393224 KRW393222:KRW393224 LBS393222:LBS393224 LLO393222:LLO393224 LVK393222:LVK393224 MFG393222:MFG393224 MPC393222:MPC393224 MYY393222:MYY393224 NIU393222:NIU393224 NSQ393222:NSQ393224 OCM393222:OCM393224 OMI393222:OMI393224 OWE393222:OWE393224 PGA393222:PGA393224 PPW393222:PPW393224 PZS393222:PZS393224 QJO393222:QJO393224 QTK393222:QTK393224 RDG393222:RDG393224 RNC393222:RNC393224 RWY393222:RWY393224 SGU393222:SGU393224 SQQ393222:SQQ393224 TAM393222:TAM393224 TKI393222:TKI393224 TUE393222:TUE393224 UEA393222:UEA393224 UNW393222:UNW393224 UXS393222:UXS393224 VHO393222:VHO393224 VRK393222:VRK393224 WBG393222:WBG393224 WLC393222:WLC393224 WUY393222:WUY393224 A458758:A458760 IM458758:IM458760 SI458758:SI458760 ACE458758:ACE458760 AMA458758:AMA458760 AVW458758:AVW458760 BFS458758:BFS458760 BPO458758:BPO458760 BZK458758:BZK458760 CJG458758:CJG458760 CTC458758:CTC458760 DCY458758:DCY458760 DMU458758:DMU458760 DWQ458758:DWQ458760 EGM458758:EGM458760 EQI458758:EQI458760 FAE458758:FAE458760 FKA458758:FKA458760 FTW458758:FTW458760 GDS458758:GDS458760 GNO458758:GNO458760 GXK458758:GXK458760 HHG458758:HHG458760 HRC458758:HRC458760 IAY458758:IAY458760 IKU458758:IKU458760 IUQ458758:IUQ458760 JEM458758:JEM458760 JOI458758:JOI458760 JYE458758:JYE458760 KIA458758:KIA458760 KRW458758:KRW458760 LBS458758:LBS458760 LLO458758:LLO458760 LVK458758:LVK458760 MFG458758:MFG458760 MPC458758:MPC458760 MYY458758:MYY458760 NIU458758:NIU458760 NSQ458758:NSQ458760 OCM458758:OCM458760 OMI458758:OMI458760 OWE458758:OWE458760 PGA458758:PGA458760 PPW458758:PPW458760 PZS458758:PZS458760 QJO458758:QJO458760 QTK458758:QTK458760 RDG458758:RDG458760 RNC458758:RNC458760 RWY458758:RWY458760 SGU458758:SGU458760 SQQ458758:SQQ458760 TAM458758:TAM458760 TKI458758:TKI458760 TUE458758:TUE458760 UEA458758:UEA458760 UNW458758:UNW458760 UXS458758:UXS458760 VHO458758:VHO458760 VRK458758:VRK458760 WBG458758:WBG458760 WLC458758:WLC458760 WUY458758:WUY458760 A524294:A524296 IM524294:IM524296 SI524294:SI524296 ACE524294:ACE524296 AMA524294:AMA524296 AVW524294:AVW524296 BFS524294:BFS524296 BPO524294:BPO524296 BZK524294:BZK524296 CJG524294:CJG524296 CTC524294:CTC524296 DCY524294:DCY524296 DMU524294:DMU524296 DWQ524294:DWQ524296 EGM524294:EGM524296 EQI524294:EQI524296 FAE524294:FAE524296 FKA524294:FKA524296 FTW524294:FTW524296 GDS524294:GDS524296 GNO524294:GNO524296 GXK524294:GXK524296 HHG524294:HHG524296 HRC524294:HRC524296 IAY524294:IAY524296 IKU524294:IKU524296 IUQ524294:IUQ524296 JEM524294:JEM524296 JOI524294:JOI524296 JYE524294:JYE524296 KIA524294:KIA524296 KRW524294:KRW524296 LBS524294:LBS524296 LLO524294:LLO524296 LVK524294:LVK524296 MFG524294:MFG524296 MPC524294:MPC524296 MYY524294:MYY524296 NIU524294:NIU524296 NSQ524294:NSQ524296 OCM524294:OCM524296 OMI524294:OMI524296 OWE524294:OWE524296 PGA524294:PGA524296 PPW524294:PPW524296 PZS524294:PZS524296 QJO524294:QJO524296 QTK524294:QTK524296 RDG524294:RDG524296 RNC524294:RNC524296 RWY524294:RWY524296 SGU524294:SGU524296 SQQ524294:SQQ524296 TAM524294:TAM524296 TKI524294:TKI524296 TUE524294:TUE524296 UEA524294:UEA524296 UNW524294:UNW524296 UXS524294:UXS524296 VHO524294:VHO524296 VRK524294:VRK524296 WBG524294:WBG524296 WLC524294:WLC524296 WUY524294:WUY524296 A589830:A589832 IM589830:IM589832 SI589830:SI589832 ACE589830:ACE589832 AMA589830:AMA589832 AVW589830:AVW589832 BFS589830:BFS589832 BPO589830:BPO589832 BZK589830:BZK589832 CJG589830:CJG589832 CTC589830:CTC589832 DCY589830:DCY589832 DMU589830:DMU589832 DWQ589830:DWQ589832 EGM589830:EGM589832 EQI589830:EQI589832 FAE589830:FAE589832 FKA589830:FKA589832 FTW589830:FTW589832 GDS589830:GDS589832 GNO589830:GNO589832 GXK589830:GXK589832 HHG589830:HHG589832 HRC589830:HRC589832 IAY589830:IAY589832 IKU589830:IKU589832 IUQ589830:IUQ589832 JEM589830:JEM589832 JOI589830:JOI589832 JYE589830:JYE589832 KIA589830:KIA589832 KRW589830:KRW589832 LBS589830:LBS589832 LLO589830:LLO589832 LVK589830:LVK589832 MFG589830:MFG589832 MPC589830:MPC589832 MYY589830:MYY589832 NIU589830:NIU589832 NSQ589830:NSQ589832 OCM589830:OCM589832 OMI589830:OMI589832 OWE589830:OWE589832 PGA589830:PGA589832 PPW589830:PPW589832 PZS589830:PZS589832 QJO589830:QJO589832 QTK589830:QTK589832 RDG589830:RDG589832 RNC589830:RNC589832 RWY589830:RWY589832 SGU589830:SGU589832 SQQ589830:SQQ589832 TAM589830:TAM589832 TKI589830:TKI589832 TUE589830:TUE589832 UEA589830:UEA589832 UNW589830:UNW589832 UXS589830:UXS589832 VHO589830:VHO589832 VRK589830:VRK589832 WBG589830:WBG589832 WLC589830:WLC589832 WUY589830:WUY589832 A655366:A655368 IM655366:IM655368 SI655366:SI655368 ACE655366:ACE655368 AMA655366:AMA655368 AVW655366:AVW655368 BFS655366:BFS655368 BPO655366:BPO655368 BZK655366:BZK655368 CJG655366:CJG655368 CTC655366:CTC655368 DCY655366:DCY655368 DMU655366:DMU655368 DWQ655366:DWQ655368 EGM655366:EGM655368 EQI655366:EQI655368 FAE655366:FAE655368 FKA655366:FKA655368 FTW655366:FTW655368 GDS655366:GDS655368 GNO655366:GNO655368 GXK655366:GXK655368 HHG655366:HHG655368 HRC655366:HRC655368 IAY655366:IAY655368 IKU655366:IKU655368 IUQ655366:IUQ655368 JEM655366:JEM655368 JOI655366:JOI655368 JYE655366:JYE655368 KIA655366:KIA655368 KRW655366:KRW655368 LBS655366:LBS655368 LLO655366:LLO655368 LVK655366:LVK655368 MFG655366:MFG655368 MPC655366:MPC655368 MYY655366:MYY655368 NIU655366:NIU655368 NSQ655366:NSQ655368 OCM655366:OCM655368 OMI655366:OMI655368 OWE655366:OWE655368 PGA655366:PGA655368 PPW655366:PPW655368 PZS655366:PZS655368 QJO655366:QJO655368 QTK655366:QTK655368 RDG655366:RDG655368 RNC655366:RNC655368 RWY655366:RWY655368 SGU655366:SGU655368 SQQ655366:SQQ655368 TAM655366:TAM655368 TKI655366:TKI655368 TUE655366:TUE655368 UEA655366:UEA655368 UNW655366:UNW655368 UXS655366:UXS655368 VHO655366:VHO655368 VRK655366:VRK655368 WBG655366:WBG655368 WLC655366:WLC655368 WUY655366:WUY655368 A720902:A720904 IM720902:IM720904 SI720902:SI720904 ACE720902:ACE720904 AMA720902:AMA720904 AVW720902:AVW720904 BFS720902:BFS720904 BPO720902:BPO720904 BZK720902:BZK720904 CJG720902:CJG720904 CTC720902:CTC720904 DCY720902:DCY720904 DMU720902:DMU720904 DWQ720902:DWQ720904 EGM720902:EGM720904 EQI720902:EQI720904 FAE720902:FAE720904 FKA720902:FKA720904 FTW720902:FTW720904 GDS720902:GDS720904 GNO720902:GNO720904 GXK720902:GXK720904 HHG720902:HHG720904 HRC720902:HRC720904 IAY720902:IAY720904 IKU720902:IKU720904 IUQ720902:IUQ720904 JEM720902:JEM720904 JOI720902:JOI720904 JYE720902:JYE720904 KIA720902:KIA720904 KRW720902:KRW720904 LBS720902:LBS720904 LLO720902:LLO720904 LVK720902:LVK720904 MFG720902:MFG720904 MPC720902:MPC720904 MYY720902:MYY720904 NIU720902:NIU720904 NSQ720902:NSQ720904 OCM720902:OCM720904 OMI720902:OMI720904 OWE720902:OWE720904 PGA720902:PGA720904 PPW720902:PPW720904 PZS720902:PZS720904 QJO720902:QJO720904 QTK720902:QTK720904 RDG720902:RDG720904 RNC720902:RNC720904 RWY720902:RWY720904 SGU720902:SGU720904 SQQ720902:SQQ720904 TAM720902:TAM720904 TKI720902:TKI720904 TUE720902:TUE720904 UEA720902:UEA720904 UNW720902:UNW720904 UXS720902:UXS720904 VHO720902:VHO720904 VRK720902:VRK720904 WBG720902:WBG720904 WLC720902:WLC720904 WUY720902:WUY720904 A786438:A786440 IM786438:IM786440 SI786438:SI786440 ACE786438:ACE786440 AMA786438:AMA786440 AVW786438:AVW786440 BFS786438:BFS786440 BPO786438:BPO786440 BZK786438:BZK786440 CJG786438:CJG786440 CTC786438:CTC786440 DCY786438:DCY786440 DMU786438:DMU786440 DWQ786438:DWQ786440 EGM786438:EGM786440 EQI786438:EQI786440 FAE786438:FAE786440 FKA786438:FKA786440 FTW786438:FTW786440 GDS786438:GDS786440 GNO786438:GNO786440 GXK786438:GXK786440 HHG786438:HHG786440 HRC786438:HRC786440 IAY786438:IAY786440 IKU786438:IKU786440 IUQ786438:IUQ786440 JEM786438:JEM786440 JOI786438:JOI786440 JYE786438:JYE786440 KIA786438:KIA786440 KRW786438:KRW786440 LBS786438:LBS786440 LLO786438:LLO786440 LVK786438:LVK786440 MFG786438:MFG786440 MPC786438:MPC786440 MYY786438:MYY786440 NIU786438:NIU786440 NSQ786438:NSQ786440 OCM786438:OCM786440 OMI786438:OMI786440 OWE786438:OWE786440 PGA786438:PGA786440 PPW786438:PPW786440 PZS786438:PZS786440 QJO786438:QJO786440 QTK786438:QTK786440 RDG786438:RDG786440 RNC786438:RNC786440 RWY786438:RWY786440 SGU786438:SGU786440 SQQ786438:SQQ786440 TAM786438:TAM786440 TKI786438:TKI786440 TUE786438:TUE786440 UEA786438:UEA786440 UNW786438:UNW786440 UXS786438:UXS786440 VHO786438:VHO786440 VRK786438:VRK786440 WBG786438:WBG786440 WLC786438:WLC786440 WUY786438:WUY786440 A851974:A851976 IM851974:IM851976 SI851974:SI851976 ACE851974:ACE851976 AMA851974:AMA851976 AVW851974:AVW851976 BFS851974:BFS851976 BPO851974:BPO851976 BZK851974:BZK851976 CJG851974:CJG851976 CTC851974:CTC851976 DCY851974:DCY851976 DMU851974:DMU851976 DWQ851974:DWQ851976 EGM851974:EGM851976 EQI851974:EQI851976 FAE851974:FAE851976 FKA851974:FKA851976 FTW851974:FTW851976 GDS851974:GDS851976 GNO851974:GNO851976 GXK851974:GXK851976 HHG851974:HHG851976 HRC851974:HRC851976 IAY851974:IAY851976 IKU851974:IKU851976 IUQ851974:IUQ851976 JEM851974:JEM851976 JOI851974:JOI851976 JYE851974:JYE851976 KIA851974:KIA851976 KRW851974:KRW851976 LBS851974:LBS851976 LLO851974:LLO851976 LVK851974:LVK851976 MFG851974:MFG851976 MPC851974:MPC851976 MYY851974:MYY851976 NIU851974:NIU851976 NSQ851974:NSQ851976 OCM851974:OCM851976 OMI851974:OMI851976 OWE851974:OWE851976 PGA851974:PGA851976 PPW851974:PPW851976 PZS851974:PZS851976 QJO851974:QJO851976 QTK851974:QTK851976 RDG851974:RDG851976 RNC851974:RNC851976 RWY851974:RWY851976 SGU851974:SGU851976 SQQ851974:SQQ851976 TAM851974:TAM851976 TKI851974:TKI851976 TUE851974:TUE851976 UEA851974:UEA851976 UNW851974:UNW851976 UXS851974:UXS851976 VHO851974:VHO851976 VRK851974:VRK851976 WBG851974:WBG851976 WLC851974:WLC851976 WUY851974:WUY851976 A917510:A917512 IM917510:IM917512 SI917510:SI917512 ACE917510:ACE917512 AMA917510:AMA917512 AVW917510:AVW917512 BFS917510:BFS917512 BPO917510:BPO917512 BZK917510:BZK917512 CJG917510:CJG917512 CTC917510:CTC917512 DCY917510:DCY917512 DMU917510:DMU917512 DWQ917510:DWQ917512 EGM917510:EGM917512 EQI917510:EQI917512 FAE917510:FAE917512 FKA917510:FKA917512 FTW917510:FTW917512 GDS917510:GDS917512 GNO917510:GNO917512 GXK917510:GXK917512 HHG917510:HHG917512 HRC917510:HRC917512 IAY917510:IAY917512 IKU917510:IKU917512 IUQ917510:IUQ917512 JEM917510:JEM917512 JOI917510:JOI917512 JYE917510:JYE917512 KIA917510:KIA917512 KRW917510:KRW917512 LBS917510:LBS917512 LLO917510:LLO917512 LVK917510:LVK917512 MFG917510:MFG917512 MPC917510:MPC917512 MYY917510:MYY917512 NIU917510:NIU917512 NSQ917510:NSQ917512 OCM917510:OCM917512 OMI917510:OMI917512 OWE917510:OWE917512 PGA917510:PGA917512 PPW917510:PPW917512 PZS917510:PZS917512 QJO917510:QJO917512 QTK917510:QTK917512 RDG917510:RDG917512 RNC917510:RNC917512 RWY917510:RWY917512 SGU917510:SGU917512 SQQ917510:SQQ917512 TAM917510:TAM917512 TKI917510:TKI917512 TUE917510:TUE917512 UEA917510:UEA917512 UNW917510:UNW917512 UXS917510:UXS917512 VHO917510:VHO917512 VRK917510:VRK917512 WBG917510:WBG917512 WLC917510:WLC917512 WUY917510:WUY917512 A983046:A983048 IM983046:IM983048 SI983046:SI983048 ACE983046:ACE983048 AMA983046:AMA983048 AVW983046:AVW983048 BFS983046:BFS983048 BPO983046:BPO983048 BZK983046:BZK983048 CJG983046:CJG983048 CTC983046:CTC983048 DCY983046:DCY983048 DMU983046:DMU983048 DWQ983046:DWQ983048 EGM983046:EGM983048 EQI983046:EQI983048 FAE983046:FAE983048 FKA983046:FKA983048 FTW983046:FTW983048 GDS983046:GDS983048 GNO983046:GNO983048 GXK983046:GXK983048 HHG983046:HHG983048 HRC983046:HRC983048 IAY983046:IAY983048 IKU983046:IKU983048 IUQ983046:IUQ983048 JEM983046:JEM983048 JOI983046:JOI983048 JYE983046:JYE983048 KIA983046:KIA983048 KRW983046:KRW983048 LBS983046:LBS983048 LLO983046:LLO983048 LVK983046:LVK983048 MFG983046:MFG983048 MPC983046:MPC983048 MYY983046:MYY983048 NIU983046:NIU983048 NSQ983046:NSQ983048 OCM983046:OCM983048 OMI983046:OMI983048 OWE983046:OWE983048 PGA983046:PGA983048 PPW983046:PPW983048 PZS983046:PZS983048 QJO983046:QJO983048 QTK983046:QTK983048 RDG983046:RDG983048 RNC983046:RNC983048 RWY983046:RWY983048 SGU983046:SGU983048 SQQ983046:SQQ983048 TAM983046:TAM983048 TKI983046:TKI983048 TUE983046:TUE983048 UEA983046:UEA983048 UNW983046:UNW983048 UXS983046:UXS983048 VHO983046:VHO983048 VRK983046:VRK983048 WBG983046:WBG983048 WLC983046:WLC983048"/>
    <dataValidation allowBlank="1" showInputMessage="1" showErrorMessage="1" prompt="bei Zutreffen &quot;X&quot; oder &quot;ja&quot; eingeben" sqref="WVE983045:WVE983087 IS5:IS47 SO5:SO47 ACK5:ACK47 AMG5:AMG47 AWC5:AWC47 BFY5:BFY47 BPU5:BPU47 BZQ5:BZQ47 CJM5:CJM47 CTI5:CTI47 DDE5:DDE47 DNA5:DNA47 DWW5:DWW47 EGS5:EGS47 EQO5:EQO47 FAK5:FAK47 FKG5:FKG47 FUC5:FUC47 GDY5:GDY47 GNU5:GNU47 GXQ5:GXQ47 HHM5:HHM47 HRI5:HRI47 IBE5:IBE47 ILA5:ILA47 IUW5:IUW47 JES5:JES47 JOO5:JOO47 JYK5:JYK47 KIG5:KIG47 KSC5:KSC47 LBY5:LBY47 LLU5:LLU47 LVQ5:LVQ47 MFM5:MFM47 MPI5:MPI47 MZE5:MZE47 NJA5:NJA47 NSW5:NSW47 OCS5:OCS47 OMO5:OMO47 OWK5:OWK47 PGG5:PGG47 PQC5:PQC47 PZY5:PZY47 QJU5:QJU47 QTQ5:QTQ47 RDM5:RDM47 RNI5:RNI47 RXE5:RXE47 SHA5:SHA47 SQW5:SQW47 TAS5:TAS47 TKO5:TKO47 TUK5:TUK47 UEG5:UEG47 UOC5:UOC47 UXY5:UXY47 VHU5:VHU47 VRQ5:VRQ47 WBM5:WBM47 WLI5:WLI47 WVE5:WVE47 O65541:O65583 IS65541:IS65583 SO65541:SO65583 ACK65541:ACK65583 AMG65541:AMG65583 AWC65541:AWC65583 BFY65541:BFY65583 BPU65541:BPU65583 BZQ65541:BZQ65583 CJM65541:CJM65583 CTI65541:CTI65583 DDE65541:DDE65583 DNA65541:DNA65583 DWW65541:DWW65583 EGS65541:EGS65583 EQO65541:EQO65583 FAK65541:FAK65583 FKG65541:FKG65583 FUC65541:FUC65583 GDY65541:GDY65583 GNU65541:GNU65583 GXQ65541:GXQ65583 HHM65541:HHM65583 HRI65541:HRI65583 IBE65541:IBE65583 ILA65541:ILA65583 IUW65541:IUW65583 JES65541:JES65583 JOO65541:JOO65583 JYK65541:JYK65583 KIG65541:KIG65583 KSC65541:KSC65583 LBY65541:LBY65583 LLU65541:LLU65583 LVQ65541:LVQ65583 MFM65541:MFM65583 MPI65541:MPI65583 MZE65541:MZE65583 NJA65541:NJA65583 NSW65541:NSW65583 OCS65541:OCS65583 OMO65541:OMO65583 OWK65541:OWK65583 PGG65541:PGG65583 PQC65541:PQC65583 PZY65541:PZY65583 QJU65541:QJU65583 QTQ65541:QTQ65583 RDM65541:RDM65583 RNI65541:RNI65583 RXE65541:RXE65583 SHA65541:SHA65583 SQW65541:SQW65583 TAS65541:TAS65583 TKO65541:TKO65583 TUK65541:TUK65583 UEG65541:UEG65583 UOC65541:UOC65583 UXY65541:UXY65583 VHU65541:VHU65583 VRQ65541:VRQ65583 WBM65541:WBM65583 WLI65541:WLI65583 WVE65541:WVE65583 O131077:O131119 IS131077:IS131119 SO131077:SO131119 ACK131077:ACK131119 AMG131077:AMG131119 AWC131077:AWC131119 BFY131077:BFY131119 BPU131077:BPU131119 BZQ131077:BZQ131119 CJM131077:CJM131119 CTI131077:CTI131119 DDE131077:DDE131119 DNA131077:DNA131119 DWW131077:DWW131119 EGS131077:EGS131119 EQO131077:EQO131119 FAK131077:FAK131119 FKG131077:FKG131119 FUC131077:FUC131119 GDY131077:GDY131119 GNU131077:GNU131119 GXQ131077:GXQ131119 HHM131077:HHM131119 HRI131077:HRI131119 IBE131077:IBE131119 ILA131077:ILA131119 IUW131077:IUW131119 JES131077:JES131119 JOO131077:JOO131119 JYK131077:JYK131119 KIG131077:KIG131119 KSC131077:KSC131119 LBY131077:LBY131119 LLU131077:LLU131119 LVQ131077:LVQ131119 MFM131077:MFM131119 MPI131077:MPI131119 MZE131077:MZE131119 NJA131077:NJA131119 NSW131077:NSW131119 OCS131077:OCS131119 OMO131077:OMO131119 OWK131077:OWK131119 PGG131077:PGG131119 PQC131077:PQC131119 PZY131077:PZY131119 QJU131077:QJU131119 QTQ131077:QTQ131119 RDM131077:RDM131119 RNI131077:RNI131119 RXE131077:RXE131119 SHA131077:SHA131119 SQW131077:SQW131119 TAS131077:TAS131119 TKO131077:TKO131119 TUK131077:TUK131119 UEG131077:UEG131119 UOC131077:UOC131119 UXY131077:UXY131119 VHU131077:VHU131119 VRQ131077:VRQ131119 WBM131077:WBM131119 WLI131077:WLI131119 WVE131077:WVE131119 O196613:O196655 IS196613:IS196655 SO196613:SO196655 ACK196613:ACK196655 AMG196613:AMG196655 AWC196613:AWC196655 BFY196613:BFY196655 BPU196613:BPU196655 BZQ196613:BZQ196655 CJM196613:CJM196655 CTI196613:CTI196655 DDE196613:DDE196655 DNA196613:DNA196655 DWW196613:DWW196655 EGS196613:EGS196655 EQO196613:EQO196655 FAK196613:FAK196655 FKG196613:FKG196655 FUC196613:FUC196655 GDY196613:GDY196655 GNU196613:GNU196655 GXQ196613:GXQ196655 HHM196613:HHM196655 HRI196613:HRI196655 IBE196613:IBE196655 ILA196613:ILA196655 IUW196613:IUW196655 JES196613:JES196655 JOO196613:JOO196655 JYK196613:JYK196655 KIG196613:KIG196655 KSC196613:KSC196655 LBY196613:LBY196655 LLU196613:LLU196655 LVQ196613:LVQ196655 MFM196613:MFM196655 MPI196613:MPI196655 MZE196613:MZE196655 NJA196613:NJA196655 NSW196613:NSW196655 OCS196613:OCS196655 OMO196613:OMO196655 OWK196613:OWK196655 PGG196613:PGG196655 PQC196613:PQC196655 PZY196613:PZY196655 QJU196613:QJU196655 QTQ196613:QTQ196655 RDM196613:RDM196655 RNI196613:RNI196655 RXE196613:RXE196655 SHA196613:SHA196655 SQW196613:SQW196655 TAS196613:TAS196655 TKO196613:TKO196655 TUK196613:TUK196655 UEG196613:UEG196655 UOC196613:UOC196655 UXY196613:UXY196655 VHU196613:VHU196655 VRQ196613:VRQ196655 WBM196613:WBM196655 WLI196613:WLI196655 WVE196613:WVE196655 O262149:O262191 IS262149:IS262191 SO262149:SO262191 ACK262149:ACK262191 AMG262149:AMG262191 AWC262149:AWC262191 BFY262149:BFY262191 BPU262149:BPU262191 BZQ262149:BZQ262191 CJM262149:CJM262191 CTI262149:CTI262191 DDE262149:DDE262191 DNA262149:DNA262191 DWW262149:DWW262191 EGS262149:EGS262191 EQO262149:EQO262191 FAK262149:FAK262191 FKG262149:FKG262191 FUC262149:FUC262191 GDY262149:GDY262191 GNU262149:GNU262191 GXQ262149:GXQ262191 HHM262149:HHM262191 HRI262149:HRI262191 IBE262149:IBE262191 ILA262149:ILA262191 IUW262149:IUW262191 JES262149:JES262191 JOO262149:JOO262191 JYK262149:JYK262191 KIG262149:KIG262191 KSC262149:KSC262191 LBY262149:LBY262191 LLU262149:LLU262191 LVQ262149:LVQ262191 MFM262149:MFM262191 MPI262149:MPI262191 MZE262149:MZE262191 NJA262149:NJA262191 NSW262149:NSW262191 OCS262149:OCS262191 OMO262149:OMO262191 OWK262149:OWK262191 PGG262149:PGG262191 PQC262149:PQC262191 PZY262149:PZY262191 QJU262149:QJU262191 QTQ262149:QTQ262191 RDM262149:RDM262191 RNI262149:RNI262191 RXE262149:RXE262191 SHA262149:SHA262191 SQW262149:SQW262191 TAS262149:TAS262191 TKO262149:TKO262191 TUK262149:TUK262191 UEG262149:UEG262191 UOC262149:UOC262191 UXY262149:UXY262191 VHU262149:VHU262191 VRQ262149:VRQ262191 WBM262149:WBM262191 WLI262149:WLI262191 WVE262149:WVE262191 O327685:O327727 IS327685:IS327727 SO327685:SO327727 ACK327685:ACK327727 AMG327685:AMG327727 AWC327685:AWC327727 BFY327685:BFY327727 BPU327685:BPU327727 BZQ327685:BZQ327727 CJM327685:CJM327727 CTI327685:CTI327727 DDE327685:DDE327727 DNA327685:DNA327727 DWW327685:DWW327727 EGS327685:EGS327727 EQO327685:EQO327727 FAK327685:FAK327727 FKG327685:FKG327727 FUC327685:FUC327727 GDY327685:GDY327727 GNU327685:GNU327727 GXQ327685:GXQ327727 HHM327685:HHM327727 HRI327685:HRI327727 IBE327685:IBE327727 ILA327685:ILA327727 IUW327685:IUW327727 JES327685:JES327727 JOO327685:JOO327727 JYK327685:JYK327727 KIG327685:KIG327727 KSC327685:KSC327727 LBY327685:LBY327727 LLU327685:LLU327727 LVQ327685:LVQ327727 MFM327685:MFM327727 MPI327685:MPI327727 MZE327685:MZE327727 NJA327685:NJA327727 NSW327685:NSW327727 OCS327685:OCS327727 OMO327685:OMO327727 OWK327685:OWK327727 PGG327685:PGG327727 PQC327685:PQC327727 PZY327685:PZY327727 QJU327685:QJU327727 QTQ327685:QTQ327727 RDM327685:RDM327727 RNI327685:RNI327727 RXE327685:RXE327727 SHA327685:SHA327727 SQW327685:SQW327727 TAS327685:TAS327727 TKO327685:TKO327727 TUK327685:TUK327727 UEG327685:UEG327727 UOC327685:UOC327727 UXY327685:UXY327727 VHU327685:VHU327727 VRQ327685:VRQ327727 WBM327685:WBM327727 WLI327685:WLI327727 WVE327685:WVE327727 O393221:O393263 IS393221:IS393263 SO393221:SO393263 ACK393221:ACK393263 AMG393221:AMG393263 AWC393221:AWC393263 BFY393221:BFY393263 BPU393221:BPU393263 BZQ393221:BZQ393263 CJM393221:CJM393263 CTI393221:CTI393263 DDE393221:DDE393263 DNA393221:DNA393263 DWW393221:DWW393263 EGS393221:EGS393263 EQO393221:EQO393263 FAK393221:FAK393263 FKG393221:FKG393263 FUC393221:FUC393263 GDY393221:GDY393263 GNU393221:GNU393263 GXQ393221:GXQ393263 HHM393221:HHM393263 HRI393221:HRI393263 IBE393221:IBE393263 ILA393221:ILA393263 IUW393221:IUW393263 JES393221:JES393263 JOO393221:JOO393263 JYK393221:JYK393263 KIG393221:KIG393263 KSC393221:KSC393263 LBY393221:LBY393263 LLU393221:LLU393263 LVQ393221:LVQ393263 MFM393221:MFM393263 MPI393221:MPI393263 MZE393221:MZE393263 NJA393221:NJA393263 NSW393221:NSW393263 OCS393221:OCS393263 OMO393221:OMO393263 OWK393221:OWK393263 PGG393221:PGG393263 PQC393221:PQC393263 PZY393221:PZY393263 QJU393221:QJU393263 QTQ393221:QTQ393263 RDM393221:RDM393263 RNI393221:RNI393263 RXE393221:RXE393263 SHA393221:SHA393263 SQW393221:SQW393263 TAS393221:TAS393263 TKO393221:TKO393263 TUK393221:TUK393263 UEG393221:UEG393263 UOC393221:UOC393263 UXY393221:UXY393263 VHU393221:VHU393263 VRQ393221:VRQ393263 WBM393221:WBM393263 WLI393221:WLI393263 WVE393221:WVE393263 O458757:O458799 IS458757:IS458799 SO458757:SO458799 ACK458757:ACK458799 AMG458757:AMG458799 AWC458757:AWC458799 BFY458757:BFY458799 BPU458757:BPU458799 BZQ458757:BZQ458799 CJM458757:CJM458799 CTI458757:CTI458799 DDE458757:DDE458799 DNA458757:DNA458799 DWW458757:DWW458799 EGS458757:EGS458799 EQO458757:EQO458799 FAK458757:FAK458799 FKG458757:FKG458799 FUC458757:FUC458799 GDY458757:GDY458799 GNU458757:GNU458799 GXQ458757:GXQ458799 HHM458757:HHM458799 HRI458757:HRI458799 IBE458757:IBE458799 ILA458757:ILA458799 IUW458757:IUW458799 JES458757:JES458799 JOO458757:JOO458799 JYK458757:JYK458799 KIG458757:KIG458799 KSC458757:KSC458799 LBY458757:LBY458799 LLU458757:LLU458799 LVQ458757:LVQ458799 MFM458757:MFM458799 MPI458757:MPI458799 MZE458757:MZE458799 NJA458757:NJA458799 NSW458757:NSW458799 OCS458757:OCS458799 OMO458757:OMO458799 OWK458757:OWK458799 PGG458757:PGG458799 PQC458757:PQC458799 PZY458757:PZY458799 QJU458757:QJU458799 QTQ458757:QTQ458799 RDM458757:RDM458799 RNI458757:RNI458799 RXE458757:RXE458799 SHA458757:SHA458799 SQW458757:SQW458799 TAS458757:TAS458799 TKO458757:TKO458799 TUK458757:TUK458799 UEG458757:UEG458799 UOC458757:UOC458799 UXY458757:UXY458799 VHU458757:VHU458799 VRQ458757:VRQ458799 WBM458757:WBM458799 WLI458757:WLI458799 WVE458757:WVE458799 O524293:O524335 IS524293:IS524335 SO524293:SO524335 ACK524293:ACK524335 AMG524293:AMG524335 AWC524293:AWC524335 BFY524293:BFY524335 BPU524293:BPU524335 BZQ524293:BZQ524335 CJM524293:CJM524335 CTI524293:CTI524335 DDE524293:DDE524335 DNA524293:DNA524335 DWW524293:DWW524335 EGS524293:EGS524335 EQO524293:EQO524335 FAK524293:FAK524335 FKG524293:FKG524335 FUC524293:FUC524335 GDY524293:GDY524335 GNU524293:GNU524335 GXQ524293:GXQ524335 HHM524293:HHM524335 HRI524293:HRI524335 IBE524293:IBE524335 ILA524293:ILA524335 IUW524293:IUW524335 JES524293:JES524335 JOO524293:JOO524335 JYK524293:JYK524335 KIG524293:KIG524335 KSC524293:KSC524335 LBY524293:LBY524335 LLU524293:LLU524335 LVQ524293:LVQ524335 MFM524293:MFM524335 MPI524293:MPI524335 MZE524293:MZE524335 NJA524293:NJA524335 NSW524293:NSW524335 OCS524293:OCS524335 OMO524293:OMO524335 OWK524293:OWK524335 PGG524293:PGG524335 PQC524293:PQC524335 PZY524293:PZY524335 QJU524293:QJU524335 QTQ524293:QTQ524335 RDM524293:RDM524335 RNI524293:RNI524335 RXE524293:RXE524335 SHA524293:SHA524335 SQW524293:SQW524335 TAS524293:TAS524335 TKO524293:TKO524335 TUK524293:TUK524335 UEG524293:UEG524335 UOC524293:UOC524335 UXY524293:UXY524335 VHU524293:VHU524335 VRQ524293:VRQ524335 WBM524293:WBM524335 WLI524293:WLI524335 WVE524293:WVE524335 O589829:O589871 IS589829:IS589871 SO589829:SO589871 ACK589829:ACK589871 AMG589829:AMG589871 AWC589829:AWC589871 BFY589829:BFY589871 BPU589829:BPU589871 BZQ589829:BZQ589871 CJM589829:CJM589871 CTI589829:CTI589871 DDE589829:DDE589871 DNA589829:DNA589871 DWW589829:DWW589871 EGS589829:EGS589871 EQO589829:EQO589871 FAK589829:FAK589871 FKG589829:FKG589871 FUC589829:FUC589871 GDY589829:GDY589871 GNU589829:GNU589871 GXQ589829:GXQ589871 HHM589829:HHM589871 HRI589829:HRI589871 IBE589829:IBE589871 ILA589829:ILA589871 IUW589829:IUW589871 JES589829:JES589871 JOO589829:JOO589871 JYK589829:JYK589871 KIG589829:KIG589871 KSC589829:KSC589871 LBY589829:LBY589871 LLU589829:LLU589871 LVQ589829:LVQ589871 MFM589829:MFM589871 MPI589829:MPI589871 MZE589829:MZE589871 NJA589829:NJA589871 NSW589829:NSW589871 OCS589829:OCS589871 OMO589829:OMO589871 OWK589829:OWK589871 PGG589829:PGG589871 PQC589829:PQC589871 PZY589829:PZY589871 QJU589829:QJU589871 QTQ589829:QTQ589871 RDM589829:RDM589871 RNI589829:RNI589871 RXE589829:RXE589871 SHA589829:SHA589871 SQW589829:SQW589871 TAS589829:TAS589871 TKO589829:TKO589871 TUK589829:TUK589871 UEG589829:UEG589871 UOC589829:UOC589871 UXY589829:UXY589871 VHU589829:VHU589871 VRQ589829:VRQ589871 WBM589829:WBM589871 WLI589829:WLI589871 WVE589829:WVE589871 O655365:O655407 IS655365:IS655407 SO655365:SO655407 ACK655365:ACK655407 AMG655365:AMG655407 AWC655365:AWC655407 BFY655365:BFY655407 BPU655365:BPU655407 BZQ655365:BZQ655407 CJM655365:CJM655407 CTI655365:CTI655407 DDE655365:DDE655407 DNA655365:DNA655407 DWW655365:DWW655407 EGS655365:EGS655407 EQO655365:EQO655407 FAK655365:FAK655407 FKG655365:FKG655407 FUC655365:FUC655407 GDY655365:GDY655407 GNU655365:GNU655407 GXQ655365:GXQ655407 HHM655365:HHM655407 HRI655365:HRI655407 IBE655365:IBE655407 ILA655365:ILA655407 IUW655365:IUW655407 JES655365:JES655407 JOO655365:JOO655407 JYK655365:JYK655407 KIG655365:KIG655407 KSC655365:KSC655407 LBY655365:LBY655407 LLU655365:LLU655407 LVQ655365:LVQ655407 MFM655365:MFM655407 MPI655365:MPI655407 MZE655365:MZE655407 NJA655365:NJA655407 NSW655365:NSW655407 OCS655365:OCS655407 OMO655365:OMO655407 OWK655365:OWK655407 PGG655365:PGG655407 PQC655365:PQC655407 PZY655365:PZY655407 QJU655365:QJU655407 QTQ655365:QTQ655407 RDM655365:RDM655407 RNI655365:RNI655407 RXE655365:RXE655407 SHA655365:SHA655407 SQW655365:SQW655407 TAS655365:TAS655407 TKO655365:TKO655407 TUK655365:TUK655407 UEG655365:UEG655407 UOC655365:UOC655407 UXY655365:UXY655407 VHU655365:VHU655407 VRQ655365:VRQ655407 WBM655365:WBM655407 WLI655365:WLI655407 WVE655365:WVE655407 O720901:O720943 IS720901:IS720943 SO720901:SO720943 ACK720901:ACK720943 AMG720901:AMG720943 AWC720901:AWC720943 BFY720901:BFY720943 BPU720901:BPU720943 BZQ720901:BZQ720943 CJM720901:CJM720943 CTI720901:CTI720943 DDE720901:DDE720943 DNA720901:DNA720943 DWW720901:DWW720943 EGS720901:EGS720943 EQO720901:EQO720943 FAK720901:FAK720943 FKG720901:FKG720943 FUC720901:FUC720943 GDY720901:GDY720943 GNU720901:GNU720943 GXQ720901:GXQ720943 HHM720901:HHM720943 HRI720901:HRI720943 IBE720901:IBE720943 ILA720901:ILA720943 IUW720901:IUW720943 JES720901:JES720943 JOO720901:JOO720943 JYK720901:JYK720943 KIG720901:KIG720943 KSC720901:KSC720943 LBY720901:LBY720943 LLU720901:LLU720943 LVQ720901:LVQ720943 MFM720901:MFM720943 MPI720901:MPI720943 MZE720901:MZE720943 NJA720901:NJA720943 NSW720901:NSW720943 OCS720901:OCS720943 OMO720901:OMO720943 OWK720901:OWK720943 PGG720901:PGG720943 PQC720901:PQC720943 PZY720901:PZY720943 QJU720901:QJU720943 QTQ720901:QTQ720943 RDM720901:RDM720943 RNI720901:RNI720943 RXE720901:RXE720943 SHA720901:SHA720943 SQW720901:SQW720943 TAS720901:TAS720943 TKO720901:TKO720943 TUK720901:TUK720943 UEG720901:UEG720943 UOC720901:UOC720943 UXY720901:UXY720943 VHU720901:VHU720943 VRQ720901:VRQ720943 WBM720901:WBM720943 WLI720901:WLI720943 WVE720901:WVE720943 O786437:O786479 IS786437:IS786479 SO786437:SO786479 ACK786437:ACK786479 AMG786437:AMG786479 AWC786437:AWC786479 BFY786437:BFY786479 BPU786437:BPU786479 BZQ786437:BZQ786479 CJM786437:CJM786479 CTI786437:CTI786479 DDE786437:DDE786479 DNA786437:DNA786479 DWW786437:DWW786479 EGS786437:EGS786479 EQO786437:EQO786479 FAK786437:FAK786479 FKG786437:FKG786479 FUC786437:FUC786479 GDY786437:GDY786479 GNU786437:GNU786479 GXQ786437:GXQ786479 HHM786437:HHM786479 HRI786437:HRI786479 IBE786437:IBE786479 ILA786437:ILA786479 IUW786437:IUW786479 JES786437:JES786479 JOO786437:JOO786479 JYK786437:JYK786479 KIG786437:KIG786479 KSC786437:KSC786479 LBY786437:LBY786479 LLU786437:LLU786479 LVQ786437:LVQ786479 MFM786437:MFM786479 MPI786437:MPI786479 MZE786437:MZE786479 NJA786437:NJA786479 NSW786437:NSW786479 OCS786437:OCS786479 OMO786437:OMO786479 OWK786437:OWK786479 PGG786437:PGG786479 PQC786437:PQC786479 PZY786437:PZY786479 QJU786437:QJU786479 QTQ786437:QTQ786479 RDM786437:RDM786479 RNI786437:RNI786479 RXE786437:RXE786479 SHA786437:SHA786479 SQW786437:SQW786479 TAS786437:TAS786479 TKO786437:TKO786479 TUK786437:TUK786479 UEG786437:UEG786479 UOC786437:UOC786479 UXY786437:UXY786479 VHU786437:VHU786479 VRQ786437:VRQ786479 WBM786437:WBM786479 WLI786437:WLI786479 WVE786437:WVE786479 O851973:O852015 IS851973:IS852015 SO851973:SO852015 ACK851973:ACK852015 AMG851973:AMG852015 AWC851973:AWC852015 BFY851973:BFY852015 BPU851973:BPU852015 BZQ851973:BZQ852015 CJM851973:CJM852015 CTI851973:CTI852015 DDE851973:DDE852015 DNA851973:DNA852015 DWW851973:DWW852015 EGS851973:EGS852015 EQO851973:EQO852015 FAK851973:FAK852015 FKG851973:FKG852015 FUC851973:FUC852015 GDY851973:GDY852015 GNU851973:GNU852015 GXQ851973:GXQ852015 HHM851973:HHM852015 HRI851973:HRI852015 IBE851973:IBE852015 ILA851973:ILA852015 IUW851973:IUW852015 JES851973:JES852015 JOO851973:JOO852015 JYK851973:JYK852015 KIG851973:KIG852015 KSC851973:KSC852015 LBY851973:LBY852015 LLU851973:LLU852015 LVQ851973:LVQ852015 MFM851973:MFM852015 MPI851973:MPI852015 MZE851973:MZE852015 NJA851973:NJA852015 NSW851973:NSW852015 OCS851973:OCS852015 OMO851973:OMO852015 OWK851973:OWK852015 PGG851973:PGG852015 PQC851973:PQC852015 PZY851973:PZY852015 QJU851973:QJU852015 QTQ851973:QTQ852015 RDM851973:RDM852015 RNI851973:RNI852015 RXE851973:RXE852015 SHA851973:SHA852015 SQW851973:SQW852015 TAS851973:TAS852015 TKO851973:TKO852015 TUK851973:TUK852015 UEG851973:UEG852015 UOC851973:UOC852015 UXY851973:UXY852015 VHU851973:VHU852015 VRQ851973:VRQ852015 WBM851973:WBM852015 WLI851973:WLI852015 WVE851973:WVE852015 O917509:O917551 IS917509:IS917551 SO917509:SO917551 ACK917509:ACK917551 AMG917509:AMG917551 AWC917509:AWC917551 BFY917509:BFY917551 BPU917509:BPU917551 BZQ917509:BZQ917551 CJM917509:CJM917551 CTI917509:CTI917551 DDE917509:DDE917551 DNA917509:DNA917551 DWW917509:DWW917551 EGS917509:EGS917551 EQO917509:EQO917551 FAK917509:FAK917551 FKG917509:FKG917551 FUC917509:FUC917551 GDY917509:GDY917551 GNU917509:GNU917551 GXQ917509:GXQ917551 HHM917509:HHM917551 HRI917509:HRI917551 IBE917509:IBE917551 ILA917509:ILA917551 IUW917509:IUW917551 JES917509:JES917551 JOO917509:JOO917551 JYK917509:JYK917551 KIG917509:KIG917551 KSC917509:KSC917551 LBY917509:LBY917551 LLU917509:LLU917551 LVQ917509:LVQ917551 MFM917509:MFM917551 MPI917509:MPI917551 MZE917509:MZE917551 NJA917509:NJA917551 NSW917509:NSW917551 OCS917509:OCS917551 OMO917509:OMO917551 OWK917509:OWK917551 PGG917509:PGG917551 PQC917509:PQC917551 PZY917509:PZY917551 QJU917509:QJU917551 QTQ917509:QTQ917551 RDM917509:RDM917551 RNI917509:RNI917551 RXE917509:RXE917551 SHA917509:SHA917551 SQW917509:SQW917551 TAS917509:TAS917551 TKO917509:TKO917551 TUK917509:TUK917551 UEG917509:UEG917551 UOC917509:UOC917551 UXY917509:UXY917551 VHU917509:VHU917551 VRQ917509:VRQ917551 WBM917509:WBM917551 WLI917509:WLI917551 WVE917509:WVE917551 O983045:O983087 IS983045:IS983087 SO983045:SO983087 ACK983045:ACK983087 AMG983045:AMG983087 AWC983045:AWC983087 BFY983045:BFY983087 BPU983045:BPU983087 BZQ983045:BZQ983087 CJM983045:CJM983087 CTI983045:CTI983087 DDE983045:DDE983087 DNA983045:DNA983087 DWW983045:DWW983087 EGS983045:EGS983087 EQO983045:EQO983087 FAK983045:FAK983087 FKG983045:FKG983087 FUC983045:FUC983087 GDY983045:GDY983087 GNU983045:GNU983087 GXQ983045:GXQ983087 HHM983045:HHM983087 HRI983045:HRI983087 IBE983045:IBE983087 ILA983045:ILA983087 IUW983045:IUW983087 JES983045:JES983087 JOO983045:JOO983087 JYK983045:JYK983087 KIG983045:KIG983087 KSC983045:KSC983087 LBY983045:LBY983087 LLU983045:LLU983087 LVQ983045:LVQ983087 MFM983045:MFM983087 MPI983045:MPI983087 MZE983045:MZE983087 NJA983045:NJA983087 NSW983045:NSW983087 OCS983045:OCS983087 OMO983045:OMO983087 OWK983045:OWK983087 PGG983045:PGG983087 PQC983045:PQC983087 PZY983045:PZY983087 QJU983045:QJU983087 QTQ983045:QTQ983087 RDM983045:RDM983087 RNI983045:RNI983087 RXE983045:RXE983087 SHA983045:SHA983087 SQW983045:SQW983087 TAS983045:TAS983087 TKO983045:TKO983087 TUK983045:TUK983087 UEG983045:UEG983087 UOC983045:UOC983087 UXY983045:UXY983087 VHU983045:VHU983087 VRQ983045:VRQ983087 WBM983045:WBM983087 WLI983045:WLI983087"/>
  </dataValidations>
  <printOptions horizontalCentered="1" gridLinesSet="0"/>
  <pageMargins left="0.39370078740157483" right="0.27559055118110237" top="0.47244094488188981" bottom="0.47244094488188981" header="0.31496062992125984" footer="0.35433070866141736"/>
  <pageSetup paperSize="9" scale="59"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12</vt:i4>
      </vt:variant>
    </vt:vector>
  </HeadingPairs>
  <TitlesOfParts>
    <vt:vector size="20" baseType="lpstr">
      <vt:lpstr>BasisS</vt:lpstr>
      <vt:lpstr>Konti_ASO</vt:lpstr>
      <vt:lpstr>GTS</vt:lpstr>
      <vt:lpstr>Assistenz</vt:lpstr>
      <vt:lpstr>Religion</vt:lpstr>
      <vt:lpstr>Erstsprache</vt:lpstr>
      <vt:lpstr>Lehrpersonen</vt:lpstr>
      <vt:lpstr>Bedarf</vt:lpstr>
      <vt:lpstr>Assistenz!Druckbereich</vt:lpstr>
      <vt:lpstr>BasisS!Druckbereich</vt:lpstr>
      <vt:lpstr>Bedarf!Druckbereich</vt:lpstr>
      <vt:lpstr>CI!Druckbereich</vt:lpstr>
      <vt:lpstr>GTS!Druckbereich</vt:lpstr>
      <vt:lpstr>Konti_ASO!Druckbereich</vt:lpstr>
      <vt:lpstr>Lehrpersonen!Druckbereich</vt:lpstr>
      <vt:lpstr>LP_intern!Druckbereich</vt:lpstr>
      <vt:lpstr>Religion!Druckbereich</vt:lpstr>
      <vt:lpstr>Konti_ASO!Drucktitel</vt:lpstr>
      <vt:lpstr>Lehrpersonen!Drucktitel</vt:lpstr>
      <vt:lpstr>LP_intern!Drucktitel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Präs/3</dc:creator>
  <cp:lastModifiedBy>Grabher Markus</cp:lastModifiedBy>
  <cp:lastPrinted>2024-02-28T11:32:54Z</cp:lastPrinted>
  <dcterms:created xsi:type="dcterms:W3CDTF">2022-01-26T08:31:30Z</dcterms:created>
  <dcterms:modified xsi:type="dcterms:W3CDTF">2024-03-13T08:26:59Z</dcterms:modified>
</cp:coreProperties>
</file>